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tabRatio="935" firstSheet="63" activeTab="69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2B_DBT" sheetId="7" r:id="rId7"/>
    <sheet name="AT-3" sheetId="8" r:id="rId8"/>
    <sheet name="AT3A_cvrg(Insti)_PY" sheetId="9" r:id="rId9"/>
    <sheet name="AT3B_cvrg(Insti)_UPY " sheetId="10" r:id="rId10"/>
    <sheet name="AT3C_cvrg(Insti)_UPY " sheetId="11" r:id="rId11"/>
    <sheet name="enrolment vs availed_PY" sheetId="12" r:id="rId12"/>
    <sheet name="enrolment vs availed_UPY" sheetId="13" r:id="rId13"/>
    <sheet name="AT-4B" sheetId="14" r:id="rId14"/>
    <sheet name="T5_PLAN_vs_PRFM" sheetId="15" r:id="rId15"/>
    <sheet name="T5A_PLAN_vs_PRFM " sheetId="16" r:id="rId16"/>
    <sheet name="T5B_PLAN_vs_PRFM  (2)" sheetId="17" r:id="rId17"/>
    <sheet name="T5C_Drought_PLAN_vs_PRFM " sheetId="18" r:id="rId18"/>
    <sheet name="T5D_Drought_PLAN_vs_PRFM  " sheetId="19" r:id="rId19"/>
    <sheet name="T6_FG_py_Utlsn" sheetId="20" r:id="rId20"/>
    <sheet name="T6A_FG_Upy_Utlsn " sheetId="21" r:id="rId21"/>
    <sheet name="T6B_Pay_FG_FCI_Pry" sheetId="22" r:id="rId22"/>
    <sheet name="T6C_Coarse_Grain" sheetId="23" r:id="rId23"/>
    <sheet name="T7_CC_PY_Utlsn" sheetId="24" r:id="rId24"/>
    <sheet name="T7ACC_UPY_Utlsn " sheetId="25" r:id="rId25"/>
    <sheet name="AT-8_Hon_CCH_Pry" sheetId="26" r:id="rId26"/>
    <sheet name="AT-8A_Hon_CCH_UPry" sheetId="27" r:id="rId27"/>
    <sheet name="AT9_TA" sheetId="28" r:id="rId28"/>
    <sheet name="AT10_MME" sheetId="29" r:id="rId29"/>
    <sheet name="AT10A_" sheetId="30" r:id="rId30"/>
    <sheet name="AT-10 B" sheetId="31" r:id="rId31"/>
    <sheet name="AT-10 C" sheetId="32" r:id="rId32"/>
    <sheet name="AT-10D" sheetId="33" r:id="rId33"/>
    <sheet name="AT-10 E" sheetId="34" r:id="rId34"/>
    <sheet name="AT-10 F" sheetId="35" r:id="rId35"/>
    <sheet name="AT11_KS Year wise" sheetId="36" r:id="rId36"/>
    <sheet name="AT11A_KS-District wise" sheetId="37" r:id="rId37"/>
    <sheet name="AT12_KD-New" sheetId="38" r:id="rId38"/>
    <sheet name="AT12A_KD-Replacement" sheetId="39" r:id="rId39"/>
    <sheet name="Mode of cooking" sheetId="40" r:id="rId40"/>
    <sheet name="AT-14" sheetId="41" r:id="rId41"/>
    <sheet name="AT-14 A" sheetId="42" r:id="rId42"/>
    <sheet name="AT-15" sheetId="43" r:id="rId43"/>
    <sheet name="AT-16" sheetId="44" r:id="rId44"/>
    <sheet name="AT_17_Coverage-RBSK " sheetId="45" r:id="rId45"/>
    <sheet name="AT18_Details_Community " sheetId="46" r:id="rId46"/>
    <sheet name="AT_19_Impl_Agency" sheetId="47" r:id="rId47"/>
    <sheet name="AT_20_CentralCookingagency " sheetId="48" r:id="rId48"/>
    <sheet name="AT-21" sheetId="49" r:id="rId49"/>
    <sheet name="AT-22" sheetId="50" r:id="rId50"/>
    <sheet name="AT-23 MIS" sheetId="51" r:id="rId51"/>
    <sheet name="AT-23A _AMS" sheetId="52" r:id="rId52"/>
    <sheet name="AT-24" sheetId="53" r:id="rId53"/>
    <sheet name="AT-25" sheetId="54" r:id="rId54"/>
    <sheet name="Sheet1 (2)" sheetId="55" r:id="rId55"/>
    <sheet name="AT26_NoWD" sheetId="56" r:id="rId56"/>
    <sheet name="AT26A_NoWD" sheetId="57" r:id="rId57"/>
    <sheet name="AT27_Req_FG_CA_Pry" sheetId="58" r:id="rId58"/>
    <sheet name="AT27A_Req_FG_CA_U Pry " sheetId="59" r:id="rId59"/>
    <sheet name="AT27B_Req_FG_CA_N CLP" sheetId="60" r:id="rId60"/>
    <sheet name="AT27C_Req_FG_Drought -Pry " sheetId="61" r:id="rId61"/>
    <sheet name="AT27D_Req_FG_Drought -UPry " sheetId="62" r:id="rId62"/>
    <sheet name="AT_28_RqmtKitchen" sheetId="63" r:id="rId63"/>
    <sheet name="AT-28A_RqmtPlinthArea" sheetId="64" r:id="rId64"/>
    <sheet name="AT-28B_Kitchen repair" sheetId="65" r:id="rId65"/>
    <sheet name="AT29_Replacement KD " sheetId="66" r:id="rId66"/>
    <sheet name="AT29_A_Replacement KD" sheetId="67" r:id="rId67"/>
    <sheet name="AT-30_Coook-cum-Helper" sheetId="68" r:id="rId68"/>
    <sheet name="AT_31_Budget_provision " sheetId="69" r:id="rId69"/>
    <sheet name="AT32_Drought Pry Util" sheetId="70" r:id="rId70"/>
    <sheet name="AT-32A Drought UPry Util" sheetId="71" r:id="rId71"/>
    <sheet name="Sheet2" sheetId="72" r:id="rId72"/>
    <sheet name="Sheet3" sheetId="73" r:id="rId73"/>
  </sheets>
  <definedNames>
    <definedName name="_xlnm.Print_Area" localSheetId="44">'AT_17_Coverage-RBSK '!$A$1:$L$38</definedName>
    <definedName name="_xlnm.Print_Area" localSheetId="46">'AT_19_Impl_Agency'!$A$1:$J$41</definedName>
    <definedName name="_xlnm.Print_Area" localSheetId="47">'AT_20_CentralCookingagency '!$A$1:$M$38</definedName>
    <definedName name="_xlnm.Print_Area" localSheetId="62">'AT_28_RqmtKitchen'!$A$1:$R$33</definedName>
    <definedName name="_xlnm.Print_Area" localSheetId="5">'AT_2A_fundflow'!$A$1:$V$31</definedName>
    <definedName name="_xlnm.Print_Area" localSheetId="68">'AT_31_Budget_provision '!$A$1:$W$35</definedName>
    <definedName name="_xlnm.Print_Area" localSheetId="30">'AT-10 B'!$A$1:$I$33</definedName>
    <definedName name="_xlnm.Print_Area" localSheetId="31">'AT-10 C'!$A$1:$J$31</definedName>
    <definedName name="_xlnm.Print_Area" localSheetId="33">'AT-10 E'!$A$1:$H$32</definedName>
    <definedName name="_xlnm.Print_Area" localSheetId="34">'AT-10 F'!$A$1:$H$32</definedName>
    <definedName name="_xlnm.Print_Area" localSheetId="28">'AT10_MME'!$A$1:$H$32</definedName>
    <definedName name="_xlnm.Print_Area" localSheetId="29">'AT10A_'!$A$1:$E$36</definedName>
    <definedName name="_xlnm.Print_Area" localSheetId="32">'AT-10D'!$A$1:$H$36</definedName>
    <definedName name="_xlnm.Print_Area" localSheetId="35">'AT11_KS Year wise'!$A$1:$K$35</definedName>
    <definedName name="_xlnm.Print_Area" localSheetId="36">'AT11A_KS-District wise'!$A$1:$K$37</definedName>
    <definedName name="_xlnm.Print_Area" localSheetId="37">'AT12_KD-New'!$A$1:$L$36</definedName>
    <definedName name="_xlnm.Print_Area" localSheetId="38">'AT12A_KD-Replacement'!$A$1:$L$36</definedName>
    <definedName name="_xlnm.Print_Area" localSheetId="40">'AT-14'!$A$1:$N$31</definedName>
    <definedName name="_xlnm.Print_Area" localSheetId="41">'AT-14 A'!$A$1:$H$31</definedName>
    <definedName name="_xlnm.Print_Area" localSheetId="42">'AT-15'!$A$1:$L$33</definedName>
    <definedName name="_xlnm.Print_Area" localSheetId="43">'AT-16'!$A$1:$K$32</definedName>
    <definedName name="_xlnm.Print_Area" localSheetId="45">'AT18_Details_Community '!$A$1:$F$34</definedName>
    <definedName name="_xlnm.Print_Area" localSheetId="3">'AT-1-Gen_Info '!$A$1:$T$58</definedName>
    <definedName name="_xlnm.Print_Area" localSheetId="48">'AT-21'!$A$1:$L$36</definedName>
    <definedName name="_xlnm.Print_Area" localSheetId="51">'AT-23A _AMS'!$A$1:$L$38</definedName>
    <definedName name="_xlnm.Print_Area" localSheetId="52">'AT-24'!$A$1:$M$33</definedName>
    <definedName name="_xlnm.Print_Area" localSheetId="53">'AT-25'!$A$1:$F$46</definedName>
    <definedName name="_xlnm.Print_Area" localSheetId="55">'AT26_NoWD'!$A$1:$L$31</definedName>
    <definedName name="_xlnm.Print_Area" localSheetId="56">'AT26A_NoWD'!$A$1:$K$32</definedName>
    <definedName name="_xlnm.Print_Area" localSheetId="57">'AT27_Req_FG_CA_Pry'!$A$1:$T$37</definedName>
    <definedName name="_xlnm.Print_Area" localSheetId="58">'AT27A_Req_FG_CA_U Pry '!$A$1:$T$37</definedName>
    <definedName name="_xlnm.Print_Area" localSheetId="59">'AT27B_Req_FG_CA_N CLP'!$A$1:$P$37</definedName>
    <definedName name="_xlnm.Print_Area" localSheetId="60">'AT27C_Req_FG_Drought -Pry '!$A$1:$P$37</definedName>
    <definedName name="_xlnm.Print_Area" localSheetId="61">'AT27D_Req_FG_Drought -UPry '!$A$1:$P$37</definedName>
    <definedName name="_xlnm.Print_Area" localSheetId="63">'AT-28A_RqmtPlinthArea'!$A$1:$S$32</definedName>
    <definedName name="_xlnm.Print_Area" localSheetId="64">'AT-28B_Kitchen repair'!$A$1:$G$34</definedName>
    <definedName name="_xlnm.Print_Area" localSheetId="66">'AT29_A_Replacement KD'!$A$1:$V$34</definedName>
    <definedName name="_xlnm.Print_Area" localSheetId="65">'AT29_Replacement KD '!$A$1:$V$33</definedName>
    <definedName name="_xlnm.Print_Area" localSheetId="6">'AT-2B_DBT'!$A$1:$L$36</definedName>
    <definedName name="_xlnm.Print_Area" localSheetId="4">'AT-2-S1 BUDGET'!$A$1:$V$33</definedName>
    <definedName name="_xlnm.Print_Area" localSheetId="67">'AT-30_Coook-cum-Helper'!$A$1:$L$33</definedName>
    <definedName name="_xlnm.Print_Area" localSheetId="69">'AT32_Drought Pry Util'!$A$1:$L$35</definedName>
    <definedName name="_xlnm.Print_Area" localSheetId="70">'AT-32A Drought UPry Util'!$A$1:$L$35</definedName>
    <definedName name="_xlnm.Print_Area" localSheetId="8">'AT3A_cvrg(Insti)_PY'!$A$1:$N$41</definedName>
    <definedName name="_xlnm.Print_Area" localSheetId="9">'AT3B_cvrg(Insti)_UPY '!$A$1:$N$39</definedName>
    <definedName name="_xlnm.Print_Area" localSheetId="10">'AT3C_cvrg(Insti)_UPY '!$A$1:$N$41</definedName>
    <definedName name="_xlnm.Print_Area" localSheetId="13">'AT-4B'!$A$1:$H$34</definedName>
    <definedName name="_xlnm.Print_Area" localSheetId="25">'AT-8_Hon_CCH_Pry'!$A$1:$V$38</definedName>
    <definedName name="_xlnm.Print_Area" localSheetId="26">'AT-8A_Hon_CCH_UPry'!$A$1:$V$37</definedName>
    <definedName name="_xlnm.Print_Area" localSheetId="27">'AT9_TA'!$A$1:$I$35</definedName>
    <definedName name="_xlnm.Print_Area" localSheetId="1">'Contents'!$A$1:$C$69</definedName>
    <definedName name="_xlnm.Print_Area" localSheetId="11">'enrolment vs availed_PY'!$A$1:$Q$37</definedName>
    <definedName name="_xlnm.Print_Area" localSheetId="12">'enrolment vs availed_UPY'!$A$1:$Q$38</definedName>
    <definedName name="_xlnm.Print_Area" localSheetId="0">'First-Page'!$A$1:$O$35</definedName>
    <definedName name="_xlnm.Print_Area" localSheetId="39">'Mode of cooking'!$A$1:$M$31</definedName>
    <definedName name="_xlnm.Print_Area" localSheetId="2">'Sheet1'!$A$1:$J$24</definedName>
    <definedName name="_xlnm.Print_Area" localSheetId="54">'Sheet1 (2)'!$A$1:$J$24</definedName>
    <definedName name="_xlnm.Print_Area" localSheetId="14">'T5_PLAN_vs_PRFM'!$A$1:$J$35</definedName>
    <definedName name="_xlnm.Print_Area" localSheetId="15">'T5A_PLAN_vs_PRFM '!$A$1:$J$35</definedName>
    <definedName name="_xlnm.Print_Area" localSheetId="16">'T5B_PLAN_vs_PRFM  (2)'!$A$1:$J$35</definedName>
    <definedName name="_xlnm.Print_Area" localSheetId="17">'T5C_Drought_PLAN_vs_PRFM '!$A$1:$J$35</definedName>
    <definedName name="_xlnm.Print_Area" localSheetId="18">'T5D_Drought_PLAN_vs_PRFM  '!$A$1:$J$35</definedName>
    <definedName name="_xlnm.Print_Area" localSheetId="19">'T6_FG_py_Utlsn'!$A$1:$L$35</definedName>
    <definedName name="_xlnm.Print_Area" localSheetId="20">'T6A_FG_Upy_Utlsn '!$A$1:$L$36</definedName>
    <definedName name="_xlnm.Print_Area" localSheetId="21">'T6B_Pay_FG_FCI_Pry'!$A$1:$M$38</definedName>
    <definedName name="_xlnm.Print_Area" localSheetId="22">'T6C_Coarse_Grain'!$A$1:$L$37</definedName>
    <definedName name="_xlnm.Print_Area" localSheetId="23">'T7_CC_PY_Utlsn'!$A$1:$Q$37</definedName>
    <definedName name="_xlnm.Print_Area" localSheetId="24">'T7ACC_UPY_Utlsn '!$A$1:$Q$36</definedName>
  </definedNames>
  <calcPr fullCalcOnLoad="1"/>
</workbook>
</file>

<file path=xl/sharedStrings.xml><?xml version="1.0" encoding="utf-8"?>
<sst xmlns="http://schemas.openxmlformats.org/spreadsheetml/2006/main" count="2987" uniqueCount="1020">
  <si>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</si>
  <si>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</si>
  <si>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</si>
  <si>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</si>
  <si>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</si>
  <si>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</si>
  <si>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</si>
  <si>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</si>
  <si>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</si>
  <si>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</si>
  <si>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</si>
  <si>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</si>
  <si>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</si>
  <si>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</si>
  <si>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</si>
  <si>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</si>
  <si>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</si>
  <si>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</si>
  <si>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</si>
  <si>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Government/UT Administration of ________</t>
  </si>
  <si>
    <t>[Qnty in MTs]</t>
  </si>
  <si>
    <t>Rice</t>
  </si>
  <si>
    <t xml:space="preserve">          Seal: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</si>
  <si>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</si>
  <si>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</si>
  <si>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</si>
  <si>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</si>
  <si>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</si>
  <si>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</si>
  <si>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</si>
  <si>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</si>
  <si>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</si>
  <si>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</si>
  <si>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</si>
  <si>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</si>
  <si>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</si>
  <si>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</si>
  <si>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</si>
  <si>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</si>
  <si>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</si>
  <si>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</si>
  <si>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</si>
  <si>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</si>
  <si>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</si>
  <si>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</si>
  <si>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</si>
  <si>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</si>
  <si>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</si>
  <si>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</si>
  <si>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</si>
  <si>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</si>
  <si>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</si>
  <si>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</si>
  <si>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</si>
  <si>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</si>
  <si>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</si>
  <si>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</si>
  <si>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</si>
  <si>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</si>
  <si>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</si>
  <si>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</si>
  <si>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</si>
  <si>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</si>
  <si>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</si>
  <si>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</si>
  <si>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</si>
  <si>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</si>
  <si>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</si>
  <si>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</si>
  <si>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</si>
  <si>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</si>
  <si>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</si>
  <si>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</si>
  <si>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</si>
  <si>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</si>
  <si>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</si>
  <si>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</si>
  <si>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</si>
  <si>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</si>
  <si>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</si>
  <si>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</si>
  <si>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</si>
  <si>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</si>
  <si>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</si>
  <si>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</si>
  <si>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</si>
  <si>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</si>
  <si>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</si>
  <si>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 xml:space="preserve"> Government/UT Administration of ________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</si>
  <si>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</si>
  <si>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</si>
  <si>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</si>
  <si>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</si>
  <si>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</si>
  <si>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</si>
  <si>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</si>
  <si>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</si>
  <si>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</si>
  <si>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</si>
  <si>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</si>
  <si>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</si>
  <si>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</si>
  <si>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</si>
  <si>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</si>
  <si>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</si>
  <si>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</si>
  <si>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</si>
  <si>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</si>
  <si>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</si>
  <si>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</si>
  <si>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</si>
  <si>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</si>
  <si>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</si>
  <si>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</si>
  <si>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</si>
  <si>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</si>
  <si>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</si>
  <si>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</si>
  <si>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</si>
  <si>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</si>
  <si>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</si>
  <si>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</si>
  <si>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</si>
  <si>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</si>
  <si>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</si>
  <si>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</si>
  <si>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</si>
  <si>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</si>
  <si>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</si>
  <si>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</si>
  <si>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</si>
  <si>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</si>
  <si>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</si>
  <si>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</si>
  <si>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</si>
  <si>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</si>
  <si>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</si>
  <si>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</si>
  <si>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</si>
  <si>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</si>
  <si>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</si>
  <si>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</si>
  <si>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</si>
  <si>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</si>
  <si>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</si>
  <si>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</si>
  <si>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</si>
  <si>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</si>
  <si>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</si>
  <si>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</si>
  <si>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</si>
  <si>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</si>
  <si>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</si>
  <si>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</si>
  <si>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</si>
  <si>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</si>
  <si>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</si>
  <si>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</si>
  <si>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</si>
  <si>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</si>
  <si>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</si>
  <si>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</si>
  <si>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</si>
  <si>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</si>
  <si>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</si>
  <si>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</si>
  <si>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</si>
  <si>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</si>
  <si>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</si>
  <si>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</si>
  <si>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</si>
  <si>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</si>
  <si>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</si>
  <si>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</si>
  <si>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</si>
  <si>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</si>
  <si>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</si>
  <si>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</si>
  <si>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</si>
  <si>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</si>
  <si>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</si>
  <si>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</si>
  <si>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</si>
  <si>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</si>
  <si>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</si>
  <si>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</si>
  <si>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</si>
  <si>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</si>
  <si>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</si>
  <si>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</si>
  <si>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</si>
  <si>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</si>
  <si>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</si>
  <si>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</si>
  <si>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</si>
  <si>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</si>
  <si>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</si>
  <si>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</si>
  <si>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</si>
  <si>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</si>
  <si>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</si>
  <si>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</si>
  <si>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</si>
  <si>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</si>
  <si>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</si>
  <si>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</si>
  <si>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</si>
  <si>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</si>
  <si>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</si>
  <si>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</si>
  <si>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</si>
  <si>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</si>
  <si>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</si>
  <si>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</si>
  <si>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</si>
  <si>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</si>
  <si>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</si>
  <si>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</si>
  <si>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</si>
  <si>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</si>
  <si>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</si>
  <si>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</si>
  <si>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</si>
  <si>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</si>
  <si>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</si>
  <si>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</si>
  <si>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</si>
  <si>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</si>
  <si>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</si>
  <si>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</si>
  <si>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</si>
  <si>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</si>
  <si>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</si>
  <si>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</si>
  <si>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</si>
  <si>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</si>
  <si>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</si>
  <si>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</si>
  <si>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</si>
  <si>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</si>
  <si>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</si>
  <si>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</si>
  <si>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</si>
  <si>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</si>
  <si>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</si>
  <si>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</si>
  <si>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</si>
  <si>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</si>
  <si>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</si>
  <si>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</si>
  <si>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</si>
  <si>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</si>
  <si>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</si>
  <si>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</si>
  <si>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</si>
  <si>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</si>
  <si>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</si>
  <si>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</si>
  <si>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</si>
  <si>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</si>
  <si>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</si>
  <si>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</si>
  <si>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</si>
  <si>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</si>
  <si>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</si>
  <si>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</si>
  <si>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</si>
  <si>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</si>
  <si>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</si>
  <si>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</si>
  <si>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</si>
  <si>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</si>
  <si>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</si>
  <si>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</si>
  <si>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</si>
  <si>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</si>
  <si>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</si>
  <si>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</si>
  <si>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</si>
  <si>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</si>
  <si>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</si>
  <si>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</si>
  <si>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</si>
  <si>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</si>
  <si>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</si>
  <si>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</si>
  <si>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</si>
  <si>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</si>
  <si>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</si>
  <si>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</si>
  <si>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</si>
  <si>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</si>
  <si>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</si>
  <si>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</si>
  <si>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</si>
  <si>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</si>
  <si>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</si>
  <si>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</si>
  <si>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</si>
  <si>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</si>
  <si>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</si>
  <si>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</si>
  <si>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</si>
  <si>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</si>
  <si>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</si>
  <si>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</si>
  <si>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</si>
  <si>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</si>
  <si>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</si>
  <si>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</si>
  <si>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</si>
  <si>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</si>
  <si>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</si>
  <si>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</si>
  <si>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</si>
  <si>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</si>
  <si>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</si>
  <si>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</si>
  <si>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</si>
  <si>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</si>
  <si>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</si>
  <si>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</si>
  <si>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</si>
  <si>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</si>
  <si>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</si>
  <si>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</si>
  <si>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</si>
  <si>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</si>
  <si>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</si>
  <si>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</si>
  <si>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</si>
  <si>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</si>
  <si>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</si>
  <si>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</si>
  <si>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</si>
  <si>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</si>
  <si>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</si>
  <si>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</si>
  <si>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</si>
  <si>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</si>
  <si>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</si>
  <si>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</si>
  <si>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</si>
  <si>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</si>
  <si>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</si>
  <si>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</si>
  <si>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</si>
  <si>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</si>
  <si>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</si>
  <si>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</si>
  <si>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</si>
  <si>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</si>
  <si>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</si>
  <si>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</si>
  <si>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</si>
  <si>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</si>
  <si>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</si>
  <si>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</si>
  <si>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</si>
  <si>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</si>
  <si>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</si>
  <si>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</si>
  <si>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</si>
  <si>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</si>
  <si>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</si>
  <si>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</si>
  <si>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</si>
  <si>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</si>
  <si>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</si>
  <si>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</si>
  <si>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</si>
  <si>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</si>
  <si>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</si>
  <si>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</si>
  <si>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</si>
  <si>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</si>
  <si>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</si>
  <si>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</si>
  <si>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</si>
  <si>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</si>
  <si>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</si>
  <si>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</si>
  <si>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</si>
  <si>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</si>
  <si>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</si>
  <si>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</si>
  <si>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</si>
  <si>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</si>
  <si>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</si>
  <si>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</si>
  <si>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</si>
  <si>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</si>
  <si>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</si>
  <si>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</si>
  <si>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</si>
  <si>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</si>
  <si>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</si>
  <si>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</si>
  <si>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</si>
  <si>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</si>
  <si>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</si>
  <si>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</si>
  <si>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</si>
  <si>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</si>
  <si>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</si>
  <si>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</si>
  <si>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</si>
  <si>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</si>
  <si>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</si>
  <si>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</si>
  <si>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</si>
  <si>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</si>
  <si>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</si>
  <si>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</si>
  <si>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</si>
  <si>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</si>
  <si>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</si>
  <si>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</si>
  <si>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</si>
  <si>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</si>
  <si>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</si>
  <si>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</si>
  <si>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</si>
  <si>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</si>
  <si>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</si>
  <si>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</si>
  <si>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</si>
  <si>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</si>
  <si>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</si>
  <si>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</si>
  <si>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</si>
  <si>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</si>
  <si>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</si>
  <si>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</si>
  <si>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</si>
  <si>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</si>
  <si>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</si>
  <si>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</si>
  <si>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</si>
  <si>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</si>
  <si>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</si>
  <si>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</si>
  <si>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</si>
  <si>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</si>
  <si>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</si>
  <si>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</si>
  <si>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</si>
  <si>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</si>
  <si>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</si>
  <si>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</si>
  <si>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</si>
  <si>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</si>
  <si>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</si>
  <si>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</si>
  <si>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</si>
  <si>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</si>
  <si>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</si>
  <si>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</si>
  <si>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</si>
  <si>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</si>
  <si>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</si>
  <si>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</si>
  <si>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</si>
  <si>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</si>
  <si>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</si>
  <si>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</si>
  <si>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</si>
  <si>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</si>
  <si>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</si>
  <si>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</si>
  <si>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</si>
  <si>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</si>
  <si>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</si>
  <si>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</si>
  <si>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</si>
  <si>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</si>
  <si>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</si>
  <si>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</si>
  <si>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</si>
  <si>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</si>
  <si>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</si>
  <si>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</si>
  <si>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</si>
  <si>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</si>
  <si>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</si>
  <si>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</si>
  <si>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</si>
  <si>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</si>
  <si>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</si>
  <si>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</si>
  <si>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</si>
  <si>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</si>
  <si>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</si>
  <si>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</si>
  <si>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</si>
  <si>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</si>
  <si>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</si>
  <si>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</si>
  <si>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</si>
  <si>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</si>
  <si>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</si>
  <si>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</si>
  <si>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</si>
  <si>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</si>
  <si>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</si>
  <si>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</si>
  <si>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</si>
  <si>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</si>
  <si>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</si>
  <si>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</si>
  <si>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</si>
  <si>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</si>
  <si>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</si>
  <si>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</si>
  <si>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</si>
  <si>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</si>
  <si>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</si>
  <si>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</si>
  <si>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</si>
  <si>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</si>
  <si>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</si>
  <si>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</si>
  <si>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</si>
  <si>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</si>
  <si>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</si>
  <si>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</si>
  <si>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</si>
  <si>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</si>
  <si>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</si>
  <si>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</si>
  <si>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</si>
  <si>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</si>
  <si>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</si>
  <si>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</si>
  <si>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</si>
  <si>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</si>
  <si>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</si>
  <si>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</si>
  <si>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</si>
  <si>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</si>
  <si>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</si>
  <si>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</si>
  <si>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</si>
  <si>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</si>
  <si>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</si>
  <si>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</si>
  <si>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</si>
  <si>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</si>
  <si>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</si>
  <si>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</si>
  <si>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</si>
  <si>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</si>
  <si>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</si>
  <si>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</si>
  <si>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</si>
  <si>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</si>
  <si>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</si>
  <si>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</si>
  <si>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</si>
  <si>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</si>
  <si>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</si>
  <si>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</si>
  <si>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</si>
  <si>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</si>
  <si>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</si>
  <si>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</si>
  <si>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</si>
  <si>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</si>
  <si>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</si>
  <si>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</si>
  <si>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</si>
  <si>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</si>
  <si>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</si>
  <si>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</si>
  <si>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</si>
  <si>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</si>
  <si>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</si>
  <si>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</si>
  <si>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</si>
  <si>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</si>
  <si>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</si>
  <si>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</si>
  <si>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</si>
  <si>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</si>
  <si>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</si>
  <si>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</si>
  <si>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</si>
  <si>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</si>
  <si>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</si>
  <si>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</si>
  <si>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</si>
  <si>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</si>
  <si>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</si>
  <si>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</si>
  <si>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</si>
  <si>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</si>
  <si>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</si>
  <si>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</si>
  <si>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</si>
  <si>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</si>
  <si>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</si>
  <si>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</si>
  <si>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</si>
  <si>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</si>
  <si>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</si>
  <si>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</si>
  <si>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</si>
  <si>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</si>
  <si>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</si>
  <si>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</si>
  <si>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</si>
  <si>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</si>
  <si>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</si>
  <si>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</si>
  <si>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</si>
  <si>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</si>
  <si>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</si>
  <si>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</si>
  <si>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</si>
  <si>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</si>
  <si>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</si>
  <si>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</si>
  <si>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</si>
  <si>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</si>
  <si>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</si>
  <si>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</si>
  <si>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</si>
  <si>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</si>
  <si>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</si>
  <si>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</si>
  <si>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</si>
  <si>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</si>
  <si>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</si>
  <si>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</si>
  <si>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</si>
  <si>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</si>
  <si>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</si>
  <si>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</si>
  <si>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</si>
  <si>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</si>
  <si>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</si>
  <si>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</si>
  <si>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</si>
  <si>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</si>
  <si>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</si>
  <si>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</si>
  <si>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</si>
  <si>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</si>
  <si>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</si>
  <si>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</si>
  <si>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</si>
  <si>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</si>
  <si>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</si>
  <si>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</si>
  <si>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</si>
  <si>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</si>
  <si>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</si>
  <si>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</si>
  <si>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</si>
  <si>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</si>
  <si>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</si>
  <si>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</si>
  <si>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</si>
  <si>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</si>
  <si>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</si>
  <si>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</si>
  <si>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</si>
  <si>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</si>
  <si>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</si>
  <si>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</si>
  <si>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</si>
  <si>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</si>
  <si>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</si>
  <si>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</si>
  <si>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</si>
  <si>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</si>
  <si>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</si>
  <si>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</si>
  <si>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</si>
  <si>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</si>
  <si>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Secretary of the Nodal Department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</si>
  <si>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</si>
  <si>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</si>
  <si>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</si>
  <si>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</si>
  <si>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</si>
  <si>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</si>
  <si>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</si>
  <si>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</si>
  <si>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</si>
  <si>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</si>
  <si>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</si>
  <si>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</si>
  <si>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</si>
  <si>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</si>
  <si>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</si>
  <si>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</si>
  <si>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</si>
  <si>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</si>
  <si>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</si>
  <si>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</si>
  <si>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</si>
  <si>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</si>
  <si>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</si>
  <si>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</si>
  <si>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</si>
  <si>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</si>
  <si>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</si>
  <si>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</si>
  <si>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Seal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</si>
  <si>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</si>
  <si>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</si>
  <si>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</si>
  <si>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</si>
  <si>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</si>
  <si>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Signature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</si>
  <si>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</si>
  <si>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</si>
  <si>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</si>
  <si>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</si>
  <si>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</si>
  <si>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</si>
  <si>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</si>
  <si>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</si>
  <si>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</si>
  <si>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</si>
  <si>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</si>
  <si>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</si>
  <si>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</si>
  <si>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</si>
  <si>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</si>
  <si>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</si>
  <si>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</si>
  <si>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</si>
  <si>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</si>
  <si>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</si>
  <si>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</si>
  <si>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</si>
  <si>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</si>
  <si>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</si>
  <si>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</si>
  <si>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</si>
  <si>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</si>
  <si>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</si>
  <si>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</si>
  <si>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</si>
  <si>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</si>
  <si>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</si>
  <si>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</si>
  <si>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</si>
  <si>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</si>
  <si>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</si>
  <si>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</si>
  <si>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</si>
  <si>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</si>
  <si>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</si>
  <si>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</si>
  <si>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</si>
  <si>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AT-27C : Proposal for coverage of children and working days  for Primary (Classes I-V) in Drought affected areas 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</si>
  <si>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</si>
  <si>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</si>
  <si>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</si>
  <si>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</si>
  <si>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</si>
  <si>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</si>
  <si>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</si>
  <si>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</si>
  <si>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</si>
  <si>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</si>
  <si>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</si>
  <si>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</si>
  <si>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</si>
  <si>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</si>
  <si>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</si>
  <si>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</si>
  <si>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</si>
  <si>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</si>
  <si>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</si>
  <si>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</si>
  <si>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</si>
  <si>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</si>
  <si>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</si>
  <si>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</si>
  <si>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</si>
  <si>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</si>
  <si>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</si>
  <si>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</si>
  <si>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</si>
  <si>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</si>
  <si>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</si>
  <si>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</si>
  <si>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</si>
  <si>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</si>
  <si>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</si>
  <si>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</si>
  <si>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</si>
  <si>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</si>
  <si>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</si>
  <si>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</si>
  <si>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</si>
  <si>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</si>
  <si>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</si>
  <si>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</si>
  <si>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</si>
  <si>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</si>
  <si>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</si>
  <si>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</si>
  <si>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</si>
  <si>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</si>
  <si>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</si>
  <si>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</si>
  <si>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</si>
  <si>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</si>
  <si>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</si>
  <si>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</si>
  <si>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</si>
  <si>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</si>
  <si>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</si>
  <si>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</si>
  <si>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</si>
  <si>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</si>
  <si>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</si>
  <si>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</si>
  <si>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</si>
  <si>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</si>
  <si>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</si>
  <si>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</si>
  <si>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</si>
  <si>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</si>
  <si>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</si>
  <si>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</si>
  <si>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</si>
  <si>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</si>
  <si>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</si>
  <si>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</si>
  <si>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</si>
  <si>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</si>
  <si>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</si>
  <si>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</si>
  <si>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</si>
  <si>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</si>
  <si>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</si>
  <si>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</si>
  <si>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</si>
  <si>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</si>
  <si>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</si>
  <si>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</si>
  <si>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</si>
  <si>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</si>
  <si>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</si>
  <si>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</si>
  <si>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</si>
  <si>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</si>
  <si>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</si>
  <si>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</si>
  <si>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</si>
  <si>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</si>
  <si>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</si>
  <si>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</si>
  <si>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</si>
  <si>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</si>
  <si>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</si>
  <si>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</si>
  <si>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</si>
  <si>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</si>
  <si>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</si>
  <si>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</si>
  <si>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</si>
  <si>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</si>
  <si>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</si>
  <si>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</si>
  <si>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</si>
  <si>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</si>
  <si>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</si>
  <si>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</si>
  <si>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</si>
  <si>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</si>
  <si>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</si>
  <si>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</si>
  <si>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</si>
  <si>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</si>
  <si>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</si>
  <si>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</si>
  <si>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</si>
  <si>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</si>
  <si>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</si>
  <si>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</si>
  <si>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</si>
  <si>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</si>
  <si>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</si>
  <si>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</si>
  <si>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</si>
  <si>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>Amount in Rs</t>
  </si>
  <si>
    <t xml:space="preserve">TOTAL CENTRAL SHARE - </t>
  </si>
  <si>
    <t>DBT COMPONENT CENTRAL SHARE *</t>
  </si>
  <si>
    <t>*  DBT COMPONENT FUNDS  = TOTAL CENTRAL SHARE - FUNDS FOR INFRASTRUCTRE (i.e. KITCHEN SHED - KITCHEN DEVICES - KITCHEN GARDEN  ETC.)</t>
  </si>
  <si>
    <t>** TOTAL EXPENDITURE &lt;= DBT COPONENT FUNDS</t>
  </si>
  <si>
    <t>Notes:</t>
  </si>
  <si>
    <t>1. State/UT breakup needs to be provided only for fund transfer/ expenditure.</t>
  </si>
  <si>
    <r>
      <rPr>
        <b/>
        <sz val="11"/>
        <color indexed="10"/>
        <rFont val="Calibri"/>
        <family val="2"/>
      </rPr>
      <t>2.</t>
    </r>
    <r>
      <rPr>
        <sz val="10"/>
        <color indexed="10"/>
        <rFont val="Arial"/>
        <family val="2"/>
      </rPr>
      <t xml:space="preserve"> Cash Component: Summation of Electronic and non-electronic Fund Transfer should be equal to Total Fund Transfer for all States/UTs </t>
    </r>
  </si>
  <si>
    <t xml:space="preserve">3. In-kind Component: Aadhaar Authenticated Expenditure should be less than equal to Total Expenditure for all States/UTs </t>
  </si>
  <si>
    <r>
      <rPr>
        <b/>
        <sz val="11"/>
        <color indexed="10"/>
        <rFont val="Calibri"/>
        <family val="2"/>
      </rPr>
      <t>4.</t>
    </r>
    <r>
      <rPr>
        <sz val="10"/>
        <color indexed="10"/>
        <rFont val="Arial"/>
        <family val="2"/>
      </rPr>
      <t xml:space="preserve"> Value to be reported in absolute unit (not in Lakh, Crore, etc)</t>
    </r>
  </si>
  <si>
    <r>
      <rPr>
        <b/>
        <sz val="11"/>
        <color indexed="10"/>
        <rFont val="Calibri"/>
        <family val="2"/>
      </rPr>
      <t>5.</t>
    </r>
    <r>
      <rPr>
        <sz val="10"/>
        <color indexed="10"/>
        <rFont val="Arial"/>
        <family val="2"/>
      </rPr>
      <t xml:space="preserve"> Data to be reported for only for State/UTs where the Scheme is implemented;please leave the column blank for not applicable State/UTs</t>
    </r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</si>
  <si>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</si>
  <si>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</si>
  <si>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</si>
  <si>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</si>
  <si>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</si>
  <si>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NA</t>
  </si>
  <si>
    <t>LPG / Diesel</t>
  </si>
  <si>
    <t>NON EGG DAY</t>
  </si>
  <si>
    <t xml:space="preserve"> EGG DAY</t>
  </si>
  <si>
    <t>HOT MILK</t>
  </si>
  <si>
    <t>100 ml</t>
  </si>
  <si>
    <t>DAILY</t>
  </si>
  <si>
    <t>EGG</t>
  </si>
  <si>
    <t>twice in a week</t>
  </si>
  <si>
    <t>w.e.f 01.04.2019</t>
  </si>
  <si>
    <t>Note: Revalidation amount of Rs.139.69  lakhs has been utlizised for the year 2019-20 Vide letter F No. 1-7/2019 EE-5(MDM-1-2) dt 09.09.2019</t>
  </si>
  <si>
    <t>There is no fund flow through Block /Gram Panchayat</t>
  </si>
  <si>
    <t>01.05.2019</t>
  </si>
  <si>
    <t>09.09.2019</t>
  </si>
  <si>
    <t>07.01.2020</t>
  </si>
  <si>
    <t>Puducherry</t>
  </si>
  <si>
    <t>Karaikal</t>
  </si>
  <si>
    <t>Mahe</t>
  </si>
  <si>
    <t>Yanam</t>
  </si>
  <si>
    <t>NIL</t>
  </si>
  <si>
    <t>As approved by the State Level Steering cum Monitoring Committee, Social Audit may carried out as per stipulated MHRD Guidelines in a phased manner</t>
  </si>
  <si>
    <t>Report Enclosed</t>
  </si>
  <si>
    <t>Senoior  Accounts Officer /Junior Accounts Officer</t>
  </si>
  <si>
    <t>Superintendent</t>
  </si>
  <si>
    <t>Assistant</t>
  </si>
  <si>
    <t>Upper Division Clerk</t>
  </si>
  <si>
    <t>Lower Division Clerk</t>
  </si>
  <si>
    <t>Store Superintendent</t>
  </si>
  <si>
    <t>Store Keeper</t>
  </si>
  <si>
    <t>MDM Co-ordinator</t>
  </si>
  <si>
    <t>MIS Co-ordinator</t>
  </si>
  <si>
    <t>Data Entry Operator</t>
  </si>
  <si>
    <t>Supervisor for MDM</t>
  </si>
  <si>
    <t>Inspectors MDM</t>
  </si>
  <si>
    <t>PUDUCHERRY</t>
  </si>
  <si>
    <t>KARAIKAL</t>
  </si>
  <si>
    <t xml:space="preserve">MAHE </t>
  </si>
  <si>
    <t>YANAM</t>
  </si>
  <si>
    <t>Cook -241                  Cook cum Helper -790</t>
  </si>
  <si>
    <t>Asst. Lecturer-cum-Assistant Instructor as a Master Trainer</t>
  </si>
  <si>
    <t>U.T of Puducherry</t>
  </si>
  <si>
    <t>Nil</t>
  </si>
  <si>
    <t>Central Kitchen in Nos</t>
  </si>
  <si>
    <t>LPG  / Diesel</t>
  </si>
  <si>
    <t>LPG</t>
  </si>
  <si>
    <t>Diesel</t>
  </si>
  <si>
    <t>DIESEL</t>
  </si>
  <si>
    <t xml:space="preserve">LPG School Based Cluster Kitchen  </t>
  </si>
  <si>
    <t>LPG School Canteen Centre</t>
  </si>
  <si>
    <t xml:space="preserve">Mahe </t>
  </si>
  <si>
    <t>Department of Food &amp; Drugs Testing  Government of Puducherry</t>
  </si>
  <si>
    <t>Pondicherry</t>
  </si>
  <si>
    <t xml:space="preserve">Satisfactory </t>
  </si>
  <si>
    <t xml:space="preserve">Satisfactory and conform to Food Safety and Standards (Food Products Standards and Food Additives) Regulations, 2011 and FSSA 2006. </t>
  </si>
  <si>
    <t xml:space="preserve">Note: The introduction of `"Thithi Bhojan" in  the name of "Anna Dhanam"  has introduced in the U.T. of Puducherry .  </t>
  </si>
  <si>
    <t xml:space="preserve">Total no. of School based cluster kitchen </t>
  </si>
  <si>
    <t>Yes, Directorate of School Eduction</t>
  </si>
  <si>
    <t>Yes, Deputy Director</t>
  </si>
  <si>
    <t>Yes, 18004251967</t>
  </si>
  <si>
    <t>Yes, 04368-230472</t>
  </si>
  <si>
    <t>Yes,0413-2207211</t>
  </si>
  <si>
    <t>No</t>
  </si>
  <si>
    <t>Yes, ddadult-edn.pon@nic.in</t>
  </si>
  <si>
    <t>Yes</t>
  </si>
  <si>
    <t>NO</t>
  </si>
  <si>
    <t>NI</t>
  </si>
  <si>
    <t>MAHE</t>
  </si>
  <si>
    <t>Working Sheet</t>
  </si>
  <si>
    <t>Cost of Food Grains</t>
  </si>
  <si>
    <t>strength</t>
  </si>
  <si>
    <t>g</t>
  </si>
  <si>
    <t>days</t>
  </si>
  <si>
    <t>Tax</t>
  </si>
  <si>
    <t>total</t>
  </si>
  <si>
    <t>Transport assistance</t>
  </si>
  <si>
    <t>mnths</t>
  </si>
  <si>
    <t>Non recurring Expenses</t>
  </si>
  <si>
    <t>General</t>
  </si>
  <si>
    <t>Kitchen Cum Store</t>
  </si>
  <si>
    <t>Pdy</t>
  </si>
  <si>
    <t>KKl</t>
  </si>
  <si>
    <t>Mme</t>
  </si>
  <si>
    <t>P-G</t>
  </si>
  <si>
    <t>P-GA</t>
  </si>
  <si>
    <t>UP-G</t>
  </si>
  <si>
    <t>UP-GA</t>
  </si>
  <si>
    <t xml:space="preserve">         **2: PAB approval for 429 institutions for the year 2019-20. in respect of Pdy region 3  schools have been merged with nearby schools, which results total no. of institutions in the UT as  show in the colmn No.7 may please be approved for the year 2020-2021</t>
  </si>
  <si>
    <t xml:space="preserve"> **: PAB approval for  the institutions covered (Upper Primary without Primary, Classes VI-VIII) 83 institutions for the year 2019-20. In repsect of Pdy region,2 schools have been merged with nearby schools ,thus the reason shown in the col.no.13</t>
  </si>
  <si>
    <t xml:space="preserve"> **: PAB approval for  the institutions covered(Primary, Classes I-V) 237 institutions for the year 2019-20. In repsect of Pdy region,1 schools have been merged with nearby schools ,thus the reason shown in the col.no.13</t>
  </si>
  <si>
    <t>ad</t>
  </si>
  <si>
    <t>1st</t>
  </si>
  <si>
    <t>2nd</t>
  </si>
  <si>
    <t>if full</t>
  </si>
  <si>
    <t>30.11.2019</t>
  </si>
  <si>
    <t>Pondicherry Institute of Hotel Management Catering Technology sponsored by the Govt. of India, Ministry of Tourism along with Dept of Home Science</t>
  </si>
  <si>
    <t>State / UT: PUDUCHERRY</t>
  </si>
  <si>
    <t>Date : 24.02.2020</t>
  </si>
  <si>
    <t>revised</t>
  </si>
  <si>
    <t>Proposed (4%)</t>
  </si>
  <si>
    <t>29..78</t>
  </si>
  <si>
    <t xml:space="preserve">No. of working days (During 01.04.2019 to 31.12.2019)                  </t>
  </si>
  <si>
    <t xml:space="preserve">Note: For the month of May is summer vacation.For the fourth Quarter,thepercentage will be higher. </t>
  </si>
  <si>
    <t>pdy</t>
  </si>
  <si>
    <t>kkl</t>
  </si>
  <si>
    <t>ma</t>
  </si>
  <si>
    <t>yan</t>
  </si>
  <si>
    <t>0-50</t>
  </si>
  <si>
    <t>51-150</t>
  </si>
  <si>
    <t>151-250</t>
  </si>
  <si>
    <t>251-above</t>
  </si>
  <si>
    <t>KITCHEN DEVICE WORKSHEET</t>
  </si>
  <si>
    <t>mme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</si>
</sst>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;[Red]0"/>
    <numFmt numFmtId="179" formatCode="0_);\(0\)"/>
    <numFmt numFmtId="180" formatCode="0.00;[Red]0.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54"/>
      <name val="Calibri"/>
      <family val="0"/>
    </font>
    <font>
      <b/>
      <sz val="44"/>
      <name val="Calibri"/>
      <family val="0"/>
    </font>
    <font>
      <b/>
      <u val="single"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10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0" fillId="0" borderId="0" xfId="0" applyFont="1" applyBorder="1" applyAlignment="1" quotePrefix="1">
      <alignment horizontal="center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82" fillId="0" borderId="0" xfId="57">
      <alignment/>
      <protection/>
    </xf>
    <xf numFmtId="0" fontId="82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82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49" fontId="18" fillId="0" borderId="11" xfId="57" applyNumberFormat="1" applyFont="1" applyBorder="1" applyAlignment="1">
      <alignment vertical="top" wrapText="1"/>
      <protection/>
    </xf>
    <xf numFmtId="0" fontId="82" fillId="0" borderId="11" xfId="57" applyBorder="1">
      <alignment/>
      <protection/>
    </xf>
    <xf numFmtId="0" fontId="18" fillId="0" borderId="11" xfId="57" applyFont="1" applyBorder="1" applyAlignment="1">
      <alignment vertical="top" wrapText="1"/>
      <protection/>
    </xf>
    <xf numFmtId="0" fontId="82" fillId="0" borderId="0" xfId="57" applyBorder="1">
      <alignment/>
      <protection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0" fillId="0" borderId="13" xfId="59" applyBorder="1">
      <alignment/>
      <protection/>
    </xf>
    <xf numFmtId="0" fontId="0" fillId="0" borderId="11" xfId="59" applyBorder="1" applyAlignment="1" quotePrefix="1">
      <alignment horizontal="center"/>
      <protection/>
    </xf>
    <xf numFmtId="0" fontId="0" fillId="0" borderId="0" xfId="59" applyFill="1" applyBorder="1" applyAlignment="1">
      <alignment horizontal="left"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11" xfId="57" applyFont="1" applyBorder="1">
      <alignment/>
      <protection/>
    </xf>
    <xf numFmtId="0" fontId="18" fillId="0" borderId="11" xfId="57" applyFont="1" applyBorder="1" applyAlignment="1">
      <alignment wrapText="1"/>
      <protection/>
    </xf>
    <xf numFmtId="0" fontId="18" fillId="0" borderId="11" xfId="57" applyFont="1" applyBorder="1" applyAlignment="1">
      <alignment/>
      <protection/>
    </xf>
    <xf numFmtId="0" fontId="18" fillId="0" borderId="0" xfId="57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3" fillId="0" borderId="0" xfId="57" applyFont="1">
      <alignment/>
      <protection/>
    </xf>
    <xf numFmtId="0" fontId="82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8" fillId="0" borderId="11" xfId="57" applyFont="1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0" borderId="19" xfId="59" applyFont="1" applyFill="1" applyBorder="1" applyAlignment="1">
      <alignment horizontal="center" vertical="top" wrapText="1"/>
      <protection/>
    </xf>
    <xf numFmtId="0" fontId="0" fillId="0" borderId="0" xfId="59" applyAlignment="1">
      <alignment horizontal="left"/>
      <protection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8" fillId="0" borderId="0" xfId="57" applyFont="1">
      <alignment/>
      <protection/>
    </xf>
    <xf numFmtId="0" fontId="11" fillId="0" borderId="11" xfId="57" applyFont="1" applyBorder="1">
      <alignment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26" fillId="0" borderId="12" xfId="57" applyFont="1" applyBorder="1" applyAlignment="1">
      <alignment horizontal="center" vertical="top" wrapText="1"/>
      <protection/>
    </xf>
    <xf numFmtId="0" fontId="23" fillId="0" borderId="0" xfId="57" applyFont="1" applyAlignment="1">
      <alignment horizontal="center"/>
      <protection/>
    </xf>
    <xf numFmtId="0" fontId="27" fillId="0" borderId="19" xfId="57" applyFont="1" applyBorder="1" applyAlignment="1">
      <alignment horizontal="center" wrapText="1"/>
      <protection/>
    </xf>
    <xf numFmtId="0" fontId="27" fillId="0" borderId="10" xfId="57" applyFont="1" applyBorder="1" applyAlignment="1">
      <alignment horizontal="center"/>
      <protection/>
    </xf>
    <xf numFmtId="0" fontId="2" fillId="0" borderId="20" xfId="59" applyFont="1" applyFill="1" applyBorder="1" applyAlignment="1">
      <alignment horizontal="center" vertical="top" wrapText="1"/>
      <protection/>
    </xf>
    <xf numFmtId="0" fontId="0" fillId="0" borderId="14" xfId="59" applyBorder="1">
      <alignment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4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9" fillId="0" borderId="0" xfId="57" applyFont="1" applyAlignment="1">
      <alignment horizontal="center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top"/>
    </xf>
    <xf numFmtId="0" fontId="16" fillId="0" borderId="11" xfId="59" applyFont="1" applyBorder="1" applyAlignment="1">
      <alignment horizontal="center" wrapText="1"/>
      <protection/>
    </xf>
    <xf numFmtId="0" fontId="16" fillId="0" borderId="0" xfId="0" applyFont="1" applyAlignment="1">
      <alignment horizontal="center" vertical="top" wrapText="1"/>
    </xf>
    <xf numFmtId="0" fontId="2" fillId="0" borderId="11" xfId="59" applyFont="1" applyBorder="1" applyAlignment="1">
      <alignment horizontal="left" vertical="center" wrapText="1"/>
      <protection/>
    </xf>
    <xf numFmtId="0" fontId="2" fillId="0" borderId="11" xfId="59" applyFont="1" applyBorder="1" applyAlignment="1">
      <alignment horizontal="left" vertical="center"/>
      <protection/>
    </xf>
    <xf numFmtId="0" fontId="7" fillId="0" borderId="11" xfId="59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11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10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vertical="top" wrapText="1"/>
    </xf>
    <xf numFmtId="0" fontId="34" fillId="33" borderId="10" xfId="0" applyFont="1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02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5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11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center" vertical="top" wrapText="1"/>
    </xf>
    <xf numFmtId="0" fontId="103" fillId="0" borderId="0" xfId="0" applyFont="1" applyBorder="1" applyAlignment="1">
      <alignment vertical="top"/>
    </xf>
    <xf numFmtId="0" fontId="104" fillId="0" borderId="11" xfId="0" applyFont="1" applyBorder="1" applyAlignment="1">
      <alignment vertical="top" wrapText="1"/>
    </xf>
    <xf numFmtId="0" fontId="101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 wrapText="1"/>
    </xf>
    <xf numFmtId="0" fontId="106" fillId="0" borderId="10" xfId="0" applyFont="1" applyBorder="1" applyAlignment="1">
      <alignment vertical="center" wrapText="1"/>
    </xf>
    <xf numFmtId="0" fontId="10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7" fillId="0" borderId="0" xfId="0" applyFont="1" applyAlignment="1">
      <alignment horizontal="center"/>
    </xf>
    <xf numFmtId="0" fontId="108" fillId="0" borderId="0" xfId="0" applyFont="1" applyBorder="1" applyAlignment="1">
      <alignment horizontal="center" vertical="center"/>
    </xf>
    <xf numFmtId="0" fontId="109" fillId="0" borderId="11" xfId="0" applyFont="1" applyBorder="1" applyAlignment="1">
      <alignment vertical="top" wrapText="1"/>
    </xf>
    <xf numFmtId="0" fontId="109" fillId="0" borderId="11" xfId="0" applyFont="1" applyBorder="1" applyAlignment="1">
      <alignment horizontal="center" vertical="top" wrapText="1"/>
    </xf>
    <xf numFmtId="0" fontId="99" fillId="0" borderId="0" xfId="0" applyFont="1" applyAlignment="1">
      <alignment/>
    </xf>
    <xf numFmtId="0" fontId="110" fillId="0" borderId="11" xfId="0" applyFont="1" applyBorder="1" applyAlignment="1">
      <alignment vertical="center" wrapText="1"/>
    </xf>
    <xf numFmtId="0" fontId="110" fillId="0" borderId="11" xfId="0" applyFont="1" applyBorder="1" applyAlignment="1">
      <alignment horizontal="left" vertical="center" wrapText="1" indent="2"/>
    </xf>
    <xf numFmtId="0" fontId="110" fillId="0" borderId="0" xfId="0" applyFont="1" applyBorder="1" applyAlignment="1">
      <alignment horizontal="left" vertical="center" wrapText="1" indent="2"/>
    </xf>
    <xf numFmtId="0" fontId="110" fillId="0" borderId="0" xfId="0" applyFont="1" applyBorder="1" applyAlignment="1">
      <alignment vertical="center" wrapText="1"/>
    </xf>
    <xf numFmtId="0" fontId="99" fillId="0" borderId="11" xfId="0" applyFont="1" applyBorder="1" applyAlignment="1">
      <alignment vertical="top" wrapText="1"/>
    </xf>
    <xf numFmtId="0" fontId="99" fillId="0" borderId="14" xfId="0" applyFont="1" applyBorder="1" applyAlignment="1">
      <alignment horizontal="center" vertical="top" wrapText="1"/>
    </xf>
    <xf numFmtId="0" fontId="110" fillId="0" borderId="14" xfId="0" applyFont="1" applyBorder="1" applyAlignment="1">
      <alignment vertical="center" wrapText="1"/>
    </xf>
    <xf numFmtId="0" fontId="99" fillId="0" borderId="11" xfId="0" applyFont="1" applyBorder="1" applyAlignment="1">
      <alignment/>
    </xf>
    <xf numFmtId="0" fontId="110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31" fillId="0" borderId="0" xfId="0" applyFont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04" fillId="0" borderId="12" xfId="0" applyFont="1" applyBorder="1" applyAlignment="1">
      <alignment horizontal="center" vertical="top" wrapText="1"/>
    </xf>
    <xf numFmtId="0" fontId="10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2" fillId="0" borderId="11" xfId="59" applyFont="1" applyFill="1" applyBorder="1" applyAlignment="1">
      <alignment horizontal="left" vertical="center" wrapText="1"/>
      <protection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99" fillId="0" borderId="11" xfId="57" applyFont="1" applyBorder="1">
      <alignment/>
      <protection/>
    </xf>
    <xf numFmtId="0" fontId="109" fillId="0" borderId="11" xfId="57" applyFont="1" applyBorder="1">
      <alignment/>
      <protection/>
    </xf>
    <xf numFmtId="0" fontId="99" fillId="0" borderId="0" xfId="57" applyFont="1" applyBorder="1">
      <alignment/>
      <protection/>
    </xf>
    <xf numFmtId="0" fontId="99" fillId="0" borderId="11" xfId="57" applyFont="1" applyBorder="1" applyAlignment="1">
      <alignment horizontal="center"/>
      <protection/>
    </xf>
    <xf numFmtId="0" fontId="19" fillId="0" borderId="11" xfId="57" applyFont="1" applyBorder="1">
      <alignment/>
      <protection/>
    </xf>
    <xf numFmtId="0" fontId="33" fillId="33" borderId="0" xfId="0" applyFont="1" applyFill="1" applyAlignment="1">
      <alignment/>
    </xf>
    <xf numFmtId="0" fontId="3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05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33" fillId="0" borderId="11" xfId="0" applyFont="1" applyBorder="1" applyAlignment="1" quotePrefix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33" borderId="11" xfId="57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14" fillId="0" borderId="0" xfId="0" applyFont="1" applyAlignment="1">
      <alignment/>
    </xf>
    <xf numFmtId="0" fontId="99" fillId="0" borderId="11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5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quotePrefix="1">
      <alignment horizontal="center"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2" fillId="0" borderId="0" xfId="57" applyBorder="1" applyAlignment="1">
      <alignment horizontal="center"/>
      <protection/>
    </xf>
    <xf numFmtId="0" fontId="16" fillId="0" borderId="12" xfId="0" applyFont="1" applyBorder="1" applyAlignment="1">
      <alignment horizontal="center" vertical="top" wrapText="1"/>
    </xf>
    <xf numFmtId="0" fontId="20" fillId="0" borderId="11" xfId="57" applyFont="1" applyBorder="1" applyAlignment="1">
      <alignment horizontal="center" vertical="center" wrapText="1"/>
      <protection/>
    </xf>
    <xf numFmtId="0" fontId="110" fillId="0" borderId="11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top" wrapText="1"/>
    </xf>
    <xf numFmtId="0" fontId="34" fillId="0" borderId="10" xfId="0" applyFont="1" applyBorder="1" applyAlignment="1">
      <alignment vertical="center" wrapText="1"/>
    </xf>
    <xf numFmtId="0" fontId="11" fillId="33" borderId="0" xfId="0" applyFont="1" applyFill="1" applyAlignment="1">
      <alignment/>
    </xf>
    <xf numFmtId="0" fontId="9" fillId="0" borderId="11" xfId="59" applyFont="1" applyBorder="1" applyAlignment="1">
      <alignment horizontal="center" vertical="top" wrapText="1"/>
      <protection/>
    </xf>
    <xf numFmtId="0" fontId="16" fillId="0" borderId="11" xfId="59" applyFont="1" applyBorder="1" applyAlignment="1">
      <alignment horizontal="center" vertical="top" wrapText="1"/>
      <protection/>
    </xf>
    <xf numFmtId="0" fontId="16" fillId="0" borderId="14" xfId="59" applyFont="1" applyBorder="1" applyAlignment="1">
      <alignment horizontal="center" vertical="top" wrapText="1"/>
      <protection/>
    </xf>
    <xf numFmtId="0" fontId="16" fillId="0" borderId="13" xfId="59" applyFont="1" applyBorder="1" applyAlignment="1">
      <alignment horizontal="center" vertical="top" wrapText="1"/>
      <protection/>
    </xf>
    <xf numFmtId="0" fontId="16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6" fillId="34" borderId="0" xfId="0" applyFont="1" applyFill="1" applyAlignment="1">
      <alignment/>
    </xf>
    <xf numFmtId="0" fontId="26" fillId="0" borderId="11" xfId="57" applyFont="1" applyBorder="1" applyAlignment="1">
      <alignment horizontal="center" vertical="top" wrapText="1"/>
      <protection/>
    </xf>
    <xf numFmtId="0" fontId="43" fillId="0" borderId="0" xfId="57" applyFont="1" applyAlignment="1">
      <alignment horizontal="center"/>
      <protection/>
    </xf>
    <xf numFmtId="0" fontId="26" fillId="0" borderId="11" xfId="57" applyFont="1" applyBorder="1" applyAlignment="1">
      <alignment horizontal="center"/>
      <protection/>
    </xf>
    <xf numFmtId="0" fontId="2" fillId="33" borderId="11" xfId="0" applyFont="1" applyFill="1" applyBorder="1" applyAlignment="1">
      <alignment horizontal="center" vertical="top" wrapText="1"/>
    </xf>
    <xf numFmtId="0" fontId="34" fillId="33" borderId="21" xfId="0" applyFont="1" applyFill="1" applyBorder="1" applyAlignment="1">
      <alignment horizontal="center" vertical="top" wrapText="1"/>
    </xf>
    <xf numFmtId="0" fontId="35" fillId="0" borderId="14" xfId="0" applyFont="1" applyBorder="1" applyAlignment="1" quotePrefix="1">
      <alignment horizontal="center" vertical="top" wrapText="1"/>
    </xf>
    <xf numFmtId="0" fontId="0" fillId="33" borderId="14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1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left" vertical="center"/>
    </xf>
    <xf numFmtId="0" fontId="99" fillId="0" borderId="0" xfId="0" applyFont="1" applyBorder="1" applyAlignment="1">
      <alignment horizontal="center"/>
    </xf>
    <xf numFmtId="0" fontId="112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93" fillId="0" borderId="11" xfId="53" applyBorder="1" applyAlignment="1">
      <alignment/>
    </xf>
    <xf numFmtId="0" fontId="93" fillId="0" borderId="11" xfId="53" applyBorder="1" applyAlignment="1">
      <alignment horizontal="left"/>
    </xf>
    <xf numFmtId="0" fontId="93" fillId="0" borderId="11" xfId="53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14" fillId="0" borderId="0" xfId="61" applyFont="1">
      <alignment/>
      <protection/>
    </xf>
    <xf numFmtId="0" fontId="12" fillId="0" borderId="11" xfId="61" applyFont="1" applyBorder="1" applyAlignment="1">
      <alignment horizontal="center" vertical="center" wrapText="1"/>
      <protection/>
    </xf>
    <xf numFmtId="0" fontId="0" fillId="0" borderId="11" xfId="59" applyBorder="1" applyAlignment="1">
      <alignment horizontal="left"/>
      <protection/>
    </xf>
    <xf numFmtId="0" fontId="0" fillId="33" borderId="11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 vertical="top" wrapText="1"/>
    </xf>
    <xf numFmtId="0" fontId="0" fillId="33" borderId="19" xfId="0" applyFill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33" borderId="11" xfId="0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57" applyNumberFormat="1" applyFont="1">
      <alignment/>
      <protection/>
    </xf>
    <xf numFmtId="2" fontId="0" fillId="0" borderId="11" xfId="57" applyNumberFormat="1" applyFont="1" applyBorder="1">
      <alignment/>
      <protection/>
    </xf>
    <xf numFmtId="2" fontId="8" fillId="0" borderId="11" xfId="57" applyNumberFormat="1" applyFont="1" applyFill="1" applyBorder="1" applyAlignment="1">
      <alignment horizontal="left"/>
      <protection/>
    </xf>
    <xf numFmtId="2" fontId="8" fillId="33" borderId="11" xfId="57" applyNumberFormat="1" applyFont="1" applyFill="1" applyBorder="1" applyAlignment="1">
      <alignment horizontal="left"/>
      <protection/>
    </xf>
    <xf numFmtId="2" fontId="8" fillId="0" borderId="11" xfId="57" applyNumberFormat="1" applyFont="1" applyBorder="1">
      <alignment/>
      <protection/>
    </xf>
    <xf numFmtId="2" fontId="0" fillId="33" borderId="11" xfId="57" applyNumberFormat="1" applyFont="1" applyFill="1" applyBorder="1">
      <alignment/>
      <protection/>
    </xf>
    <xf numFmtId="2" fontId="11" fillId="0" borderId="11" xfId="57" applyNumberFormat="1" applyFont="1" applyBorder="1" applyAlignment="1">
      <alignment vertical="top" wrapText="1"/>
      <protection/>
    </xf>
    <xf numFmtId="2" fontId="11" fillId="33" borderId="11" xfId="57" applyNumberFormat="1" applyFont="1" applyFill="1" applyBorder="1" applyAlignment="1">
      <alignment vertical="top" wrapText="1"/>
      <protection/>
    </xf>
    <xf numFmtId="2" fontId="11" fillId="0" borderId="11" xfId="57" applyNumberFormat="1" applyFont="1" applyBorder="1" applyAlignment="1">
      <alignment vertical="center" wrapText="1"/>
      <protection/>
    </xf>
    <xf numFmtId="2" fontId="11" fillId="33" borderId="11" xfId="57" applyNumberFormat="1" applyFont="1" applyFill="1" applyBorder="1" applyAlignment="1">
      <alignment vertical="center" wrapText="1"/>
      <protection/>
    </xf>
    <xf numFmtId="2" fontId="11" fillId="0" borderId="11" xfId="57" applyNumberFormat="1" applyFont="1" applyBorder="1" applyAlignment="1">
      <alignment horizontal="center"/>
      <protection/>
    </xf>
    <xf numFmtId="2" fontId="11" fillId="33" borderId="11" xfId="57" applyNumberFormat="1" applyFont="1" applyFill="1" applyBorder="1" applyAlignment="1">
      <alignment horizontal="center"/>
      <protection/>
    </xf>
    <xf numFmtId="2" fontId="11" fillId="0" borderId="11" xfId="57" applyNumberFormat="1" applyFont="1" applyBorder="1" applyAlignment="1">
      <alignment horizontal="center" vertical="top" wrapText="1"/>
      <protection/>
    </xf>
    <xf numFmtId="2" fontId="2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11" xfId="0" applyBorder="1" applyAlignment="1">
      <alignment/>
    </xf>
    <xf numFmtId="0" fontId="113" fillId="0" borderId="10" xfId="0" applyFont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4" xfId="57" applyFont="1" applyBorder="1" applyAlignment="1">
      <alignment horizontal="left" vertical="center" wrapText="1"/>
      <protection/>
    </xf>
    <xf numFmtId="0" fontId="2" fillId="0" borderId="11" xfId="57" applyFont="1" applyBorder="1" applyAlignment="1">
      <alignment horizontal="right" vertical="center"/>
      <protection/>
    </xf>
    <xf numFmtId="0" fontId="2" fillId="0" borderId="11" xfId="57" applyFont="1" applyBorder="1" applyAlignment="1">
      <alignment horizontal="right"/>
      <protection/>
    </xf>
    <xf numFmtId="0" fontId="0" fillId="0" borderId="11" xfId="57" applyFont="1" applyBorder="1" applyAlignment="1">
      <alignment horizontal="right"/>
      <protection/>
    </xf>
    <xf numFmtId="0" fontId="2" fillId="0" borderId="14" xfId="57" applyFont="1" applyBorder="1" applyAlignment="1">
      <alignment horizontal="left"/>
      <protection/>
    </xf>
    <xf numFmtId="0" fontId="0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35" fillId="0" borderId="11" xfId="0" applyFont="1" applyBorder="1" applyAlignment="1" quotePrefix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35" fillId="0" borderId="11" xfId="0" applyFont="1" applyBorder="1" applyAlignment="1" quotePrefix="1">
      <alignment vertical="center" wrapText="1"/>
    </xf>
    <xf numFmtId="0" fontId="0" fillId="0" borderId="11" xfId="59" applyBorder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justify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99" fillId="33" borderId="11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right"/>
    </xf>
    <xf numFmtId="0" fontId="33" fillId="0" borderId="11" xfId="0" applyFont="1" applyBorder="1" applyAlignment="1" quotePrefix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/>
    </xf>
    <xf numFmtId="0" fontId="21" fillId="0" borderId="11" xfId="57" applyFont="1" applyBorder="1" applyAlignment="1">
      <alignment horizontal="center" vertical="center" wrapText="1"/>
      <protection/>
    </xf>
    <xf numFmtId="0" fontId="82" fillId="0" borderId="11" xfId="57" applyBorder="1" applyAlignment="1">
      <alignment horizontal="center" vertical="center"/>
      <protection/>
    </xf>
    <xf numFmtId="0" fontId="21" fillId="0" borderId="11" xfId="57" applyFont="1" applyBorder="1" applyAlignment="1">
      <alignment vertical="center" wrapText="1"/>
      <protection/>
    </xf>
    <xf numFmtId="178" fontId="18" fillId="0" borderId="11" xfId="57" applyNumberFormat="1" applyFont="1" applyBorder="1" applyAlignment="1">
      <alignment wrapText="1"/>
      <protection/>
    </xf>
    <xf numFmtId="1" fontId="18" fillId="0" borderId="11" xfId="57" applyNumberFormat="1" applyFont="1" applyBorder="1" applyAlignment="1">
      <alignment wrapText="1"/>
      <protection/>
    </xf>
    <xf numFmtId="179" fontId="18" fillId="0" borderId="11" xfId="57" applyNumberFormat="1" applyFont="1" applyBorder="1">
      <alignment/>
      <protection/>
    </xf>
    <xf numFmtId="2" fontId="18" fillId="0" borderId="11" xfId="57" applyNumberFormat="1" applyFont="1" applyBorder="1" applyAlignment="1">
      <alignment/>
      <protection/>
    </xf>
    <xf numFmtId="178" fontId="18" fillId="0" borderId="11" xfId="57" applyNumberFormat="1" applyFont="1" applyBorder="1">
      <alignment/>
      <protection/>
    </xf>
    <xf numFmtId="1" fontId="18" fillId="0" borderId="11" xfId="57" applyNumberFormat="1" applyFont="1" applyBorder="1">
      <alignment/>
      <protection/>
    </xf>
    <xf numFmtId="180" fontId="0" fillId="0" borderId="11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2" fontId="7" fillId="0" borderId="18" xfId="0" applyNumberFormat="1" applyFont="1" applyBorder="1" applyAlignment="1">
      <alignment/>
    </xf>
    <xf numFmtId="0" fontId="1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2" fontId="0" fillId="0" borderId="0" xfId="60" applyNumberFormat="1">
      <alignment/>
      <protection/>
    </xf>
    <xf numFmtId="0" fontId="3" fillId="0" borderId="17" xfId="60" applyFont="1" applyBorder="1" applyAlignment="1">
      <alignment/>
      <protection/>
    </xf>
    <xf numFmtId="0" fontId="3" fillId="0" borderId="16" xfId="60" applyFont="1" applyBorder="1" applyAlignment="1">
      <alignment/>
      <protection/>
    </xf>
    <xf numFmtId="0" fontId="3" fillId="0" borderId="22" xfId="60" applyFont="1" applyBorder="1" applyAlignment="1">
      <alignment/>
      <protection/>
    </xf>
    <xf numFmtId="0" fontId="0" fillId="0" borderId="18" xfId="0" applyBorder="1" applyAlignment="1">
      <alignment horizontal="center"/>
    </xf>
    <xf numFmtId="2" fontId="0" fillId="0" borderId="0" xfId="60" applyNumberFormat="1" applyAlignment="1">
      <alignment horizontal="center"/>
      <protection/>
    </xf>
    <xf numFmtId="2" fontId="16" fillId="0" borderId="11" xfId="60" applyNumberFormat="1" applyFont="1" applyBorder="1" applyAlignment="1">
      <alignment horizontal="center" vertical="top" wrapText="1"/>
      <protection/>
    </xf>
    <xf numFmtId="2" fontId="0" fillId="0" borderId="11" xfId="60" applyNumberFormat="1" applyBorder="1">
      <alignment/>
      <protection/>
    </xf>
    <xf numFmtId="2" fontId="12" fillId="35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35" borderId="11" xfId="0" applyNumberFormat="1" applyFill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102" fillId="0" borderId="0" xfId="0" applyFont="1" applyAlignment="1">
      <alignment vertical="top" wrapText="1"/>
    </xf>
    <xf numFmtId="0" fontId="44" fillId="0" borderId="0" xfId="0" applyFont="1" applyFill="1" applyBorder="1" applyAlignment="1">
      <alignment horizontal="center" vertical="top" wrapText="1"/>
    </xf>
    <xf numFmtId="0" fontId="44" fillId="0" borderId="0" xfId="0" applyFont="1" applyBorder="1" applyAlignment="1" quotePrefix="1">
      <alignment horizontal="center" vertical="top" wrapText="1"/>
    </xf>
    <xf numFmtId="0" fontId="114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1" xfId="59" applyFont="1" applyBorder="1" applyAlignment="1">
      <alignment wrapText="1"/>
      <protection/>
    </xf>
    <xf numFmtId="0" fontId="2" fillId="0" borderId="0" xfId="59" applyFont="1" applyBorder="1" applyAlignment="1">
      <alignment horizontal="left" vertical="center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61" applyFont="1" applyAlignment="1">
      <alignment/>
      <protection/>
    </xf>
    <xf numFmtId="0" fontId="108" fillId="0" borderId="0" xfId="0" applyFont="1" applyAlignment="1">
      <alignment vertical="center"/>
    </xf>
    <xf numFmtId="0" fontId="108" fillId="0" borderId="0" xfId="0" applyFont="1" applyBorder="1" applyAlignment="1">
      <alignment vertical="center"/>
    </xf>
    <xf numFmtId="0" fontId="42" fillId="0" borderId="0" xfId="57" applyFont="1" applyAlignment="1">
      <alignment/>
      <protection/>
    </xf>
    <xf numFmtId="0" fontId="28" fillId="0" borderId="0" xfId="57" applyFont="1" applyAlignment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1" fontId="2" fillId="0" borderId="11" xfId="57" applyNumberFormat="1" applyFont="1" applyBorder="1" applyAlignment="1">
      <alignment horizontal="center"/>
      <protection/>
    </xf>
    <xf numFmtId="9" fontId="2" fillId="0" borderId="0" xfId="57" applyNumberFormat="1" applyFont="1" applyAlignment="1">
      <alignment horizontal="center"/>
      <protection/>
    </xf>
    <xf numFmtId="0" fontId="12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right" vertical="center"/>
    </xf>
    <xf numFmtId="2" fontId="114" fillId="0" borderId="11" xfId="0" applyNumberFormat="1" applyFon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/>
    </xf>
    <xf numFmtId="0" fontId="51" fillId="0" borderId="0" xfId="0" applyFont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34" borderId="11" xfId="0" applyFont="1" applyFill="1" applyBorder="1" applyAlignment="1">
      <alignment horizontal="center"/>
    </xf>
    <xf numFmtId="2" fontId="115" fillId="0" borderId="11" xfId="0" applyNumberFormat="1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vertical="top" wrapText="1"/>
    </xf>
    <xf numFmtId="0" fontId="51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/>
    </xf>
    <xf numFmtId="0" fontId="99" fillId="0" borderId="11" xfId="57" applyFont="1" applyFill="1" applyBorder="1" applyAlignment="1">
      <alignment vertical="center"/>
      <protection/>
    </xf>
    <xf numFmtId="0" fontId="82" fillId="34" borderId="23" xfId="0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2" fillId="36" borderId="11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2" fillId="36" borderId="11" xfId="0" applyFont="1" applyFill="1" applyBorder="1" applyAlignment="1">
      <alignment vertical="center"/>
    </xf>
    <xf numFmtId="0" fontId="14" fillId="36" borderId="11" xfId="0" applyFont="1" applyFill="1" applyBorder="1" applyAlignment="1">
      <alignment vertical="center"/>
    </xf>
    <xf numFmtId="9" fontId="12" fillId="36" borderId="11" xfId="0" applyNumberFormat="1" applyFont="1" applyFill="1" applyBorder="1" applyAlignment="1">
      <alignment horizontal="center" vertical="center"/>
    </xf>
    <xf numFmtId="1" fontId="0" fillId="34" borderId="0" xfId="0" applyNumberFormat="1" applyFont="1" applyFill="1" applyAlignment="1">
      <alignment/>
    </xf>
    <xf numFmtId="1" fontId="0" fillId="33" borderId="11" xfId="0" applyNumberFormat="1" applyFont="1" applyFill="1" applyBorder="1" applyAlignment="1">
      <alignment/>
    </xf>
    <xf numFmtId="0" fontId="14" fillId="0" borderId="16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11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35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01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6" fillId="0" borderId="0" xfId="59" applyFont="1" applyAlignment="1">
      <alignment horizontal="right" vertical="top" wrapText="1"/>
      <protection/>
    </xf>
    <xf numFmtId="0" fontId="116" fillId="0" borderId="21" xfId="61" applyFont="1" applyFill="1" applyBorder="1" applyAlignment="1">
      <alignment horizontal="center" vertical="center" wrapText="1"/>
      <protection/>
    </xf>
    <xf numFmtId="0" fontId="116" fillId="0" borderId="24" xfId="61" applyFont="1" applyFill="1" applyBorder="1" applyAlignment="1">
      <alignment horizontal="center" vertical="center" wrapText="1"/>
      <protection/>
    </xf>
    <xf numFmtId="0" fontId="116" fillId="0" borderId="25" xfId="61" applyFont="1" applyFill="1" applyBorder="1" applyAlignment="1">
      <alignment horizontal="center" vertical="center" wrapText="1"/>
      <protection/>
    </xf>
    <xf numFmtId="0" fontId="116" fillId="0" borderId="20" xfId="61" applyFont="1" applyFill="1" applyBorder="1" applyAlignment="1">
      <alignment horizontal="center" vertical="center" wrapText="1"/>
      <protection/>
    </xf>
    <xf numFmtId="0" fontId="116" fillId="0" borderId="0" xfId="61" applyFont="1" applyFill="1" applyBorder="1" applyAlignment="1">
      <alignment horizontal="center" vertical="center" wrapText="1"/>
      <protection/>
    </xf>
    <xf numFmtId="0" fontId="116" fillId="0" borderId="26" xfId="61" applyFont="1" applyFill="1" applyBorder="1" applyAlignment="1">
      <alignment horizontal="center" vertical="center" wrapText="1"/>
      <protection/>
    </xf>
    <xf numFmtId="0" fontId="116" fillId="0" borderId="17" xfId="61" applyFont="1" applyFill="1" applyBorder="1" applyAlignment="1">
      <alignment horizontal="center" vertical="center" wrapText="1"/>
      <protection/>
    </xf>
    <xf numFmtId="0" fontId="116" fillId="0" borderId="16" xfId="61" applyFont="1" applyFill="1" applyBorder="1" applyAlignment="1">
      <alignment horizontal="center" vertical="center" wrapText="1"/>
      <protection/>
    </xf>
    <xf numFmtId="0" fontId="116" fillId="0" borderId="22" xfId="61" applyFont="1" applyFill="1" applyBorder="1" applyAlignment="1">
      <alignment horizontal="center" vertical="center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25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top" wrapText="1"/>
      <protection/>
    </xf>
    <xf numFmtId="0" fontId="25" fillId="0" borderId="0" xfId="59" applyFont="1" applyAlignment="1">
      <alignment horizontal="center"/>
      <protection/>
    </xf>
    <xf numFmtId="0" fontId="30" fillId="0" borderId="0" xfId="59" applyFont="1" applyAlignment="1">
      <alignment horizontal="center"/>
      <protection/>
    </xf>
    <xf numFmtId="0" fontId="16" fillId="0" borderId="16" xfId="61" applyFont="1" applyBorder="1" applyAlignment="1">
      <alignment horizontal="right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4" fillId="0" borderId="21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4" fillId="0" borderId="25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left" vertical="center"/>
    </xf>
    <xf numFmtId="0" fontId="114" fillId="34" borderId="0" xfId="0" applyFont="1" applyFill="1" applyBorder="1" applyAlignment="1">
      <alignment horizontal="left" vertical="center" wrapText="1"/>
    </xf>
    <xf numFmtId="0" fontId="114" fillId="34" borderId="0" xfId="0" applyFont="1" applyFill="1" applyBorder="1" applyAlignment="1">
      <alignment horizontal="left"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1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34" fillId="0" borderId="11" xfId="0" applyFont="1" applyBorder="1" applyAlignment="1">
      <alignment horizontal="left"/>
    </xf>
    <xf numFmtId="0" fontId="102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58" applyFont="1" applyAlignment="1">
      <alignment horizontal="center" vertical="top" wrapText="1"/>
      <protection/>
    </xf>
    <xf numFmtId="0" fontId="4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48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2" fillId="0" borderId="11" xfId="57" applyFont="1" applyBorder="1" applyAlignment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2" fillId="0" borderId="25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108" fillId="0" borderId="0" xfId="0" applyFont="1" applyBorder="1" applyAlignment="1">
      <alignment horizontal="center" vertical="top"/>
    </xf>
    <xf numFmtId="0" fontId="104" fillId="0" borderId="11" xfId="0" applyFont="1" applyBorder="1" applyAlignment="1">
      <alignment horizontal="center" vertical="top" wrapText="1"/>
    </xf>
    <xf numFmtId="0" fontId="104" fillId="0" borderId="10" xfId="0" applyFont="1" applyBorder="1" applyAlignment="1">
      <alignment horizontal="center" vertical="top" wrapText="1"/>
    </xf>
    <xf numFmtId="0" fontId="104" fillId="0" borderId="19" xfId="0" applyFont="1" applyBorder="1" applyAlignment="1">
      <alignment horizontal="center" vertical="top" wrapText="1"/>
    </xf>
    <xf numFmtId="0" fontId="104" fillId="0" borderId="12" xfId="0" applyFont="1" applyBorder="1" applyAlignment="1">
      <alignment horizontal="center" vertical="top" wrapText="1"/>
    </xf>
    <xf numFmtId="0" fontId="105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right"/>
    </xf>
    <xf numFmtId="0" fontId="34" fillId="0" borderId="16" xfId="0" applyFont="1" applyBorder="1" applyAlignment="1">
      <alignment horizontal="right"/>
    </xf>
    <xf numFmtId="0" fontId="34" fillId="0" borderId="1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top" wrapText="1"/>
    </xf>
    <xf numFmtId="0" fontId="0" fillId="0" borderId="10" xfId="59" applyBorder="1" applyAlignment="1">
      <alignment horizontal="center" vertical="center" wrapText="1"/>
      <protection/>
    </xf>
    <xf numFmtId="0" fontId="0" fillId="0" borderId="19" xfId="59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 wrapText="1"/>
    </xf>
    <xf numFmtId="0" fontId="35" fillId="37" borderId="19" xfId="0" applyFont="1" applyFill="1" applyBorder="1" applyAlignment="1" quotePrefix="1">
      <alignment horizontal="center" vertical="center" wrapText="1"/>
    </xf>
    <xf numFmtId="0" fontId="35" fillId="37" borderId="12" xfId="0" applyFont="1" applyFill="1" applyBorder="1" applyAlignment="1" quotePrefix="1">
      <alignment horizontal="center" vertical="center" wrapText="1"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8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9" xfId="0" applyFont="1" applyBorder="1" applyAlignment="1" quotePrefix="1">
      <alignment horizontal="center" vertical="center" wrapText="1"/>
    </xf>
    <xf numFmtId="0" fontId="35" fillId="0" borderId="12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1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99" fillId="0" borderId="11" xfId="0" applyFont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right"/>
    </xf>
    <xf numFmtId="0" fontId="99" fillId="33" borderId="14" xfId="0" applyFont="1" applyFill="1" applyBorder="1" applyAlignment="1">
      <alignment horizontal="center" vertical="center" wrapText="1"/>
    </xf>
    <xf numFmtId="0" fontId="99" fillId="33" borderId="18" xfId="0" applyFont="1" applyFill="1" applyBorder="1" applyAlignment="1">
      <alignment horizontal="center" vertical="center" wrapText="1"/>
    </xf>
    <xf numFmtId="0" fontId="99" fillId="33" borderId="15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99" fillId="0" borderId="14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wrapText="1"/>
    </xf>
    <xf numFmtId="0" fontId="0" fillId="0" borderId="24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6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6" fillId="0" borderId="0" xfId="59" applyFont="1" applyAlignment="1">
      <alignment horizontal="center"/>
      <protection/>
    </xf>
    <xf numFmtId="0" fontId="0" fillId="0" borderId="0" xfId="0" applyAlignment="1">
      <alignment horizontal="left"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0" fillId="0" borderId="0" xfId="59" applyAlignment="1">
      <alignment horizontal="center"/>
      <protection/>
    </xf>
    <xf numFmtId="0" fontId="51" fillId="0" borderId="0" xfId="0" applyFont="1" applyAlignment="1">
      <alignment horizontal="left"/>
    </xf>
    <xf numFmtId="0" fontId="2" fillId="0" borderId="10" xfId="59" applyFont="1" applyBorder="1" applyAlignment="1">
      <alignment horizontal="center" vertical="top" wrapText="1"/>
      <protection/>
    </xf>
    <xf numFmtId="0" fontId="2" fillId="0" borderId="12" xfId="59" applyFont="1" applyBorder="1" applyAlignment="1">
      <alignment horizontal="center" vertical="top" wrapText="1"/>
      <protection/>
    </xf>
    <xf numFmtId="0" fontId="6" fillId="0" borderId="14" xfId="59" applyFont="1" applyBorder="1" applyAlignment="1">
      <alignment horizontal="center" vertical="top"/>
      <protection/>
    </xf>
    <xf numFmtId="0" fontId="6" fillId="0" borderId="18" xfId="59" applyFont="1" applyBorder="1" applyAlignment="1">
      <alignment horizontal="center" vertical="top"/>
      <protection/>
    </xf>
    <xf numFmtId="0" fontId="6" fillId="0" borderId="27" xfId="59" applyFont="1" applyBorder="1" applyAlignment="1">
      <alignment horizontal="center" vertical="top"/>
      <protection/>
    </xf>
    <xf numFmtId="0" fontId="4" fillId="0" borderId="0" xfId="59" applyFont="1" applyAlignment="1">
      <alignment horizontal="center"/>
      <protection/>
    </xf>
    <xf numFmtId="0" fontId="0" fillId="0" borderId="21" xfId="59" applyBorder="1" applyAlignment="1">
      <alignment horizontal="center" vertical="center"/>
      <protection/>
    </xf>
    <xf numFmtId="0" fontId="0" fillId="0" borderId="25" xfId="59" applyBorder="1" applyAlignment="1">
      <alignment horizontal="center" vertical="center"/>
      <protection/>
    </xf>
    <xf numFmtId="0" fontId="0" fillId="0" borderId="20" xfId="59" applyBorder="1" applyAlignment="1">
      <alignment horizontal="center" vertical="center"/>
      <protection/>
    </xf>
    <xf numFmtId="0" fontId="0" fillId="0" borderId="26" xfId="59" applyBorder="1" applyAlignment="1">
      <alignment horizontal="center" vertical="center"/>
      <protection/>
    </xf>
    <xf numFmtId="0" fontId="0" fillId="0" borderId="17" xfId="59" applyBorder="1" applyAlignment="1">
      <alignment horizontal="center" vertical="center"/>
      <protection/>
    </xf>
    <xf numFmtId="0" fontId="0" fillId="0" borderId="22" xfId="59" applyBorder="1" applyAlignment="1">
      <alignment horizontal="center" vertical="center"/>
      <protection/>
    </xf>
    <xf numFmtId="0" fontId="0" fillId="0" borderId="24" xfId="59" applyBorder="1" applyAlignment="1">
      <alignment horizontal="center" vertical="center"/>
      <protection/>
    </xf>
    <xf numFmtId="0" fontId="0" fillId="0" borderId="0" xfId="59" applyBorder="1" applyAlignment="1">
      <alignment horizontal="center" vertical="center"/>
      <protection/>
    </xf>
    <xf numFmtId="0" fontId="0" fillId="0" borderId="16" xfId="59" applyBorder="1" applyAlignment="1">
      <alignment horizontal="center" vertical="center"/>
      <protection/>
    </xf>
    <xf numFmtId="0" fontId="0" fillId="0" borderId="0" xfId="59" applyAlignment="1">
      <alignment horizontal="left"/>
      <protection/>
    </xf>
    <xf numFmtId="0" fontId="2" fillId="0" borderId="14" xfId="59" applyFont="1" applyBorder="1" applyAlignment="1">
      <alignment horizontal="center" vertical="top" wrapText="1"/>
      <protection/>
    </xf>
    <xf numFmtId="0" fontId="2" fillId="0" borderId="18" xfId="59" applyFont="1" applyBorder="1" applyAlignment="1">
      <alignment horizontal="center" vertical="top" wrapText="1"/>
      <protection/>
    </xf>
    <xf numFmtId="0" fontId="2" fillId="0" borderId="15" xfId="59" applyFont="1" applyBorder="1" applyAlignment="1">
      <alignment horizontal="center" vertical="top" wrapText="1"/>
      <protection/>
    </xf>
    <xf numFmtId="0" fontId="34" fillId="0" borderId="0" xfId="0" applyFont="1" applyAlignment="1">
      <alignment horizontal="center" wrapText="1"/>
    </xf>
    <xf numFmtId="0" fontId="31" fillId="0" borderId="0" xfId="0" applyFont="1" applyAlignment="1">
      <alignment horizontal="right"/>
    </xf>
    <xf numFmtId="0" fontId="16" fillId="0" borderId="16" xfId="0" applyFont="1" applyBorder="1" applyAlignment="1">
      <alignment horizontal="left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4" fillId="0" borderId="0" xfId="57" applyFont="1" applyAlignment="1">
      <alignment horizontal="center"/>
      <protection/>
    </xf>
    <xf numFmtId="0" fontId="34" fillId="0" borderId="19" xfId="0" applyFont="1" applyBorder="1" applyAlignment="1">
      <alignment horizontal="center" vertical="top" wrapText="1"/>
    </xf>
    <xf numFmtId="0" fontId="16" fillId="0" borderId="0" xfId="57" applyFont="1" applyAlignment="1">
      <alignment horizontal="right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left"/>
      <protection/>
    </xf>
    <xf numFmtId="0" fontId="101" fillId="0" borderId="10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01" fillId="0" borderId="12" xfId="0" applyFont="1" applyBorder="1" applyAlignment="1">
      <alignment horizontal="center" vertical="center"/>
    </xf>
    <xf numFmtId="0" fontId="104" fillId="0" borderId="21" xfId="0" applyFont="1" applyBorder="1" applyAlignment="1">
      <alignment horizontal="center" vertical="top" wrapText="1"/>
    </xf>
    <xf numFmtId="0" fontId="104" fillId="0" borderId="24" xfId="0" applyFont="1" applyBorder="1" applyAlignment="1">
      <alignment horizontal="center" vertical="top" wrapText="1"/>
    </xf>
    <xf numFmtId="0" fontId="104" fillId="0" borderId="25" xfId="0" applyFont="1" applyBorder="1" applyAlignment="1">
      <alignment horizontal="center" vertical="top" wrapText="1"/>
    </xf>
    <xf numFmtId="0" fontId="104" fillId="0" borderId="20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26" xfId="0" applyFont="1" applyBorder="1" applyAlignment="1">
      <alignment horizontal="center" vertical="top" wrapText="1"/>
    </xf>
    <xf numFmtId="0" fontId="113" fillId="0" borderId="0" xfId="0" applyFont="1" applyBorder="1" applyAlignment="1">
      <alignment horizontal="left" vertical="center" wrapText="1"/>
    </xf>
    <xf numFmtId="0" fontId="103" fillId="0" borderId="0" xfId="0" applyFont="1" applyBorder="1" applyAlignment="1">
      <alignment horizontal="center" vertical="top"/>
    </xf>
    <xf numFmtId="0" fontId="110" fillId="0" borderId="10" xfId="0" applyFont="1" applyBorder="1" applyAlignment="1">
      <alignment horizontal="center" vertical="center" wrapText="1"/>
    </xf>
    <xf numFmtId="0" fontId="110" fillId="0" borderId="19" xfId="0" applyFont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14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9" fillId="33" borderId="21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25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25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9" fillId="0" borderId="21" xfId="57" applyFont="1" applyBorder="1" applyAlignment="1">
      <alignment horizontal="center" vertical="center" wrapText="1"/>
      <protection/>
    </xf>
    <xf numFmtId="0" fontId="19" fillId="0" borderId="24" xfId="57" applyFont="1" applyBorder="1" applyAlignment="1">
      <alignment horizontal="center" vertical="center" wrapText="1"/>
      <protection/>
    </xf>
    <xf numFmtId="0" fontId="19" fillId="0" borderId="25" xfId="57" applyFont="1" applyBorder="1" applyAlignment="1">
      <alignment horizontal="center" vertical="center" wrapText="1"/>
      <protection/>
    </xf>
    <xf numFmtId="0" fontId="19" fillId="0" borderId="20" xfId="57" applyFont="1" applyBorder="1" applyAlignment="1">
      <alignment horizontal="center" vertic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9" fillId="0" borderId="26" xfId="57" applyFont="1" applyBorder="1" applyAlignment="1">
      <alignment horizontal="center" vertical="center" wrapText="1"/>
      <protection/>
    </xf>
    <xf numFmtId="0" fontId="19" fillId="0" borderId="17" xfId="57" applyFont="1" applyBorder="1" applyAlignment="1">
      <alignment horizontal="center" vertical="center" wrapText="1"/>
      <protection/>
    </xf>
    <xf numFmtId="0" fontId="19" fillId="0" borderId="16" xfId="57" applyFont="1" applyBorder="1" applyAlignment="1">
      <alignment horizontal="center" vertical="center" wrapText="1"/>
      <protection/>
    </xf>
    <xf numFmtId="0" fontId="19" fillId="0" borderId="22" xfId="57" applyFont="1" applyBorder="1" applyAlignment="1">
      <alignment horizontal="center" vertical="center" wrapText="1"/>
      <protection/>
    </xf>
    <xf numFmtId="0" fontId="20" fillId="0" borderId="11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20" fillId="0" borderId="10" xfId="57" applyFont="1" applyBorder="1" applyAlignment="1">
      <alignment horizontal="center" vertical="top" wrapText="1"/>
      <protection/>
    </xf>
    <xf numFmtId="0" fontId="20" fillId="0" borderId="12" xfId="57" applyFont="1" applyBorder="1" applyAlignment="1">
      <alignment horizontal="center" vertical="top" wrapText="1"/>
      <protection/>
    </xf>
    <xf numFmtId="0" fontId="19" fillId="0" borderId="10" xfId="57" applyFont="1" applyBorder="1" applyAlignment="1">
      <alignment horizontal="center" vertical="top" wrapText="1"/>
      <protection/>
    </xf>
    <xf numFmtId="0" fontId="19" fillId="0" borderId="12" xfId="57" applyFont="1" applyBorder="1" applyAlignment="1">
      <alignment horizontal="center" vertical="top" wrapText="1"/>
      <protection/>
    </xf>
    <xf numFmtId="0" fontId="19" fillId="0" borderId="14" xfId="57" applyFont="1" applyBorder="1" applyAlignment="1">
      <alignment horizontal="center" vertical="top" wrapText="1"/>
      <protection/>
    </xf>
    <xf numFmtId="0" fontId="19" fillId="0" borderId="18" xfId="57" applyFont="1" applyBorder="1" applyAlignment="1">
      <alignment horizontal="center" vertical="top" wrapText="1"/>
      <protection/>
    </xf>
    <xf numFmtId="0" fontId="19" fillId="0" borderId="15" xfId="57" applyFont="1" applyBorder="1" applyAlignment="1">
      <alignment horizontal="center" vertical="top" wrapText="1"/>
      <protection/>
    </xf>
    <xf numFmtId="0" fontId="17" fillId="0" borderId="14" xfId="57" applyFont="1" applyBorder="1" applyAlignment="1">
      <alignment horizontal="center" vertical="top" wrapText="1"/>
      <protection/>
    </xf>
    <xf numFmtId="0" fontId="17" fillId="0" borderId="18" xfId="57" applyFont="1" applyBorder="1" applyAlignment="1">
      <alignment horizontal="center" vertical="top" wrapText="1"/>
      <protection/>
    </xf>
    <xf numFmtId="0" fontId="101" fillId="0" borderId="21" xfId="57" applyFont="1" applyBorder="1" applyAlignment="1">
      <alignment horizontal="center" vertical="center"/>
      <protection/>
    </xf>
    <xf numFmtId="0" fontId="101" fillId="0" borderId="24" xfId="57" applyFont="1" applyBorder="1" applyAlignment="1">
      <alignment horizontal="center" vertical="center"/>
      <protection/>
    </xf>
    <xf numFmtId="0" fontId="101" fillId="0" borderId="25" xfId="57" applyFont="1" applyBorder="1" applyAlignment="1">
      <alignment horizontal="center" vertical="center"/>
      <protection/>
    </xf>
    <xf numFmtId="0" fontId="101" fillId="0" borderId="20" xfId="57" applyFont="1" applyBorder="1" applyAlignment="1">
      <alignment horizontal="center" vertical="center"/>
      <protection/>
    </xf>
    <xf numFmtId="0" fontId="101" fillId="0" borderId="0" xfId="57" applyFont="1" applyBorder="1" applyAlignment="1">
      <alignment horizontal="center" vertical="center"/>
      <protection/>
    </xf>
    <xf numFmtId="0" fontId="101" fillId="0" borderId="26" xfId="57" applyFont="1" applyBorder="1" applyAlignment="1">
      <alignment horizontal="center" vertical="center"/>
      <protection/>
    </xf>
    <xf numFmtId="0" fontId="101" fillId="0" borderId="17" xfId="57" applyFont="1" applyBorder="1" applyAlignment="1">
      <alignment horizontal="center" vertical="center"/>
      <protection/>
    </xf>
    <xf numFmtId="0" fontId="101" fillId="0" borderId="16" xfId="57" applyFont="1" applyBorder="1" applyAlignment="1">
      <alignment horizontal="center" vertical="center"/>
      <protection/>
    </xf>
    <xf numFmtId="0" fontId="101" fillId="0" borderId="22" xfId="57" applyFont="1" applyBorder="1" applyAlignment="1">
      <alignment horizontal="center" vertical="center"/>
      <protection/>
    </xf>
    <xf numFmtId="0" fontId="19" fillId="0" borderId="14" xfId="57" applyFont="1" applyBorder="1" applyAlignment="1">
      <alignment horizontal="center" wrapText="1"/>
      <protection/>
    </xf>
    <xf numFmtId="0" fontId="19" fillId="0" borderId="18" xfId="57" applyFont="1" applyBorder="1" applyAlignment="1">
      <alignment horizontal="center" wrapText="1"/>
      <protection/>
    </xf>
    <xf numFmtId="0" fontId="19" fillId="0" borderId="15" xfId="57" applyFont="1" applyBorder="1" applyAlignment="1">
      <alignment horizontal="center" wrapText="1"/>
      <protection/>
    </xf>
    <xf numFmtId="0" fontId="22" fillId="0" borderId="0" xfId="57" applyFont="1" applyAlignment="1">
      <alignment horizontal="center"/>
      <protection/>
    </xf>
    <xf numFmtId="0" fontId="1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19" fillId="0" borderId="10" xfId="57" applyFont="1" applyBorder="1" applyAlignment="1">
      <alignment horizontal="center" vertical="top"/>
      <protection/>
    </xf>
    <xf numFmtId="0" fontId="19" fillId="0" borderId="19" xfId="57" applyFont="1" applyBorder="1" applyAlignment="1">
      <alignment horizontal="center" vertical="top"/>
      <protection/>
    </xf>
    <xf numFmtId="0" fontId="19" fillId="0" borderId="12" xfId="57" applyFont="1" applyBorder="1" applyAlignment="1">
      <alignment horizontal="center" vertical="top"/>
      <protection/>
    </xf>
    <xf numFmtId="0" fontId="21" fillId="0" borderId="19" xfId="57" applyFont="1" applyBorder="1" applyAlignment="1">
      <alignment horizontal="center" vertical="top" wrapText="1"/>
      <protection/>
    </xf>
    <xf numFmtId="0" fontId="21" fillId="0" borderId="20" xfId="57" applyFont="1" applyBorder="1" applyAlignment="1">
      <alignment horizontal="center" vertical="top" wrapText="1"/>
      <protection/>
    </xf>
    <xf numFmtId="0" fontId="21" fillId="0" borderId="26" xfId="57" applyFont="1" applyBorder="1" applyAlignment="1">
      <alignment horizontal="center" vertical="top" wrapText="1"/>
      <protection/>
    </xf>
    <xf numFmtId="0" fontId="21" fillId="0" borderId="21" xfId="57" applyFont="1" applyBorder="1" applyAlignment="1">
      <alignment horizontal="center" vertical="top" wrapText="1"/>
      <protection/>
    </xf>
    <xf numFmtId="0" fontId="19" fillId="0" borderId="11" xfId="57" applyFont="1" applyBorder="1" applyAlignment="1">
      <alignment horizontal="center" wrapText="1"/>
      <protection/>
    </xf>
    <xf numFmtId="0" fontId="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 applyAlignment="1">
      <alignment horizontal="right" vertical="top" wrapText="1"/>
      <protection/>
    </xf>
    <xf numFmtId="0" fontId="6" fillId="0" borderId="0" xfId="60" applyFont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8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1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16" fillId="0" borderId="25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2" xfId="60" applyFont="1" applyBorder="1" applyAlignment="1">
      <alignment horizontal="center" vertical="top" wrapText="1"/>
      <protection/>
    </xf>
    <xf numFmtId="0" fontId="2" fillId="0" borderId="0" xfId="59" applyFont="1" applyAlignment="1">
      <alignment horizontal="right" vertical="top" wrapText="1"/>
      <protection/>
    </xf>
    <xf numFmtId="0" fontId="2" fillId="0" borderId="0" xfId="59" applyFont="1" applyAlignment="1">
      <alignment horizontal="left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center" vertical="top" wrapText="1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0" fillId="0" borderId="21" xfId="59" applyFont="1" applyBorder="1" applyAlignment="1">
      <alignment horizontal="center" vertical="center"/>
      <protection/>
    </xf>
    <xf numFmtId="0" fontId="0" fillId="0" borderId="24" xfId="59" applyFont="1" applyBorder="1" applyAlignment="1">
      <alignment horizontal="center" vertical="center"/>
      <protection/>
    </xf>
    <xf numFmtId="0" fontId="0" fillId="0" borderId="25" xfId="59" applyFont="1" applyBorder="1" applyAlignment="1">
      <alignment horizontal="center" vertical="center"/>
      <protection/>
    </xf>
    <xf numFmtId="0" fontId="0" fillId="0" borderId="20" xfId="59" applyFont="1" applyBorder="1" applyAlignment="1">
      <alignment horizontal="center" vertical="center"/>
      <protection/>
    </xf>
    <xf numFmtId="0" fontId="0" fillId="0" borderId="0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6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142875</xdr:rowOff>
    </xdr:from>
    <xdr:ext cx="9258300" cy="4552950"/>
    <xdr:sp>
      <xdr:nvSpPr>
        <xdr:cNvPr id="1" name="Rectangle 1"/>
        <xdr:cNvSpPr>
          <a:spLocks/>
        </xdr:cNvSpPr>
      </xdr:nvSpPr>
      <xdr:spPr>
        <a:xfrm>
          <a:off x="85725" y="466725"/>
          <a:ext cx="92583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2020-21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________________
</a:t>
          </a:r>
          <a:r>
            <a:rPr lang="en-US" cap="none" sz="4400" b="1" i="0" u="none" baseline="0"/>
            <a:t>Date of submission</a:t>
          </a:r>
          <a:r>
            <a:rPr lang="en-US" cap="none" sz="4400" b="1" i="0" u="sng" baseline="0"/>
            <a:t>24.02.2020</a:t>
          </a:r>
          <a:r>
            <a:rPr lang="en-US" cap="none" sz="4400" b="1" i="0" u="sng" baseline="0"/>
            <a:t>
</a:t>
          </a:r>
        </a:p>
      </xdr:txBody>
    </xdr:sp>
    <xdr:clientData/>
  </xdr:oneCellAnchor>
  <xdr:oneCellAnchor>
    <xdr:from>
      <xdr:col>0</xdr:col>
      <xdr:colOff>85725</xdr:colOff>
      <xdr:row>2</xdr:row>
      <xdr:rowOff>142875</xdr:rowOff>
    </xdr:from>
    <xdr:ext cx="9258300" cy="4552950"/>
    <xdr:sp>
      <xdr:nvSpPr>
        <xdr:cNvPr id="2" name="Rectangle 1"/>
        <xdr:cNvSpPr>
          <a:spLocks/>
        </xdr:cNvSpPr>
      </xdr:nvSpPr>
      <xdr:spPr>
        <a:xfrm>
          <a:off x="85725" y="466725"/>
          <a:ext cx="925830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2020-21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                 PUDUCHERRY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57150</xdr:rowOff>
    </xdr:from>
    <xdr:ext cx="5591175" cy="2628900"/>
    <xdr:sp>
      <xdr:nvSpPr>
        <xdr:cNvPr id="1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2019-20</a:t>
          </a:r>
        </a:p>
      </xdr:txBody>
    </xdr:sp>
    <xdr:clientData/>
  </xdr:oneCellAnchor>
  <xdr:oneCellAnchor>
    <xdr:from>
      <xdr:col>0</xdr:col>
      <xdr:colOff>0</xdr:colOff>
      <xdr:row>3</xdr:row>
      <xdr:rowOff>57150</xdr:rowOff>
    </xdr:from>
    <xdr:ext cx="5591175" cy="2628900"/>
    <xdr:sp>
      <xdr:nvSpPr>
        <xdr:cNvPr id="2" name="Rectangle 1"/>
        <xdr:cNvSpPr>
          <a:spLocks/>
        </xdr:cNvSpPr>
      </xdr:nvSpPr>
      <xdr:spPr>
        <a:xfrm>
          <a:off x="0" y="542925"/>
          <a:ext cx="5591175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0:A130"/>
  <sheetViews>
    <sheetView view="pageBreakPreview" zoomScale="90" zoomScaleSheetLayoutView="90" zoomScalePageLayoutView="0" workbookViewId="0" topLeftCell="A13">
      <selection activeCell="K31" sqref="K31"/>
    </sheetView>
  </sheetViews>
  <sheetFormatPr defaultColWidth="9.140625" defaultRowHeight="12.75"/>
  <cols>
    <col min="15" max="15" width="12.421875" style="0" customWidth="1"/>
  </cols>
  <sheetData>
    <row r="130" ht="12.75">
      <c r="A130" t="s">
        <v>689</v>
      </c>
    </row>
  </sheetData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view="pageBreakPreview" zoomScale="90" zoomScaleSheetLayoutView="90" zoomScalePageLayoutView="0" workbookViewId="0" topLeftCell="A10">
      <selection activeCell="A36" sqref="A36"/>
    </sheetView>
  </sheetViews>
  <sheetFormatPr defaultColWidth="9.140625" defaultRowHeight="12.75"/>
  <cols>
    <col min="1" max="1" width="7.57421875" style="0" customWidth="1"/>
    <col min="2" max="2" width="10.7109375" style="0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583"/>
      <c r="E1" s="583"/>
      <c r="F1" s="583"/>
      <c r="G1" s="583"/>
      <c r="H1" s="583"/>
      <c r="I1" s="583"/>
      <c r="J1" s="583"/>
      <c r="K1" s="1"/>
      <c r="M1" s="111" t="s">
        <v>91</v>
      </c>
    </row>
    <row r="2" spans="1:14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ht="11.25" customHeight="1"/>
    <row r="5" spans="1:14" ht="15.75">
      <c r="A5" s="588" t="s">
        <v>801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</row>
    <row r="7" spans="1:14" ht="12.75">
      <c r="A7" s="37" t="s">
        <v>1003</v>
      </c>
      <c r="B7" s="37"/>
      <c r="C7" s="15"/>
      <c r="L7" s="677" t="s">
        <v>837</v>
      </c>
      <c r="M7" s="677"/>
      <c r="N7" s="677"/>
    </row>
    <row r="8" spans="1:14" ht="15.75" customHeight="1">
      <c r="A8" s="678" t="s">
        <v>2</v>
      </c>
      <c r="B8" s="678" t="s">
        <v>3</v>
      </c>
      <c r="C8" s="563" t="s">
        <v>4</v>
      </c>
      <c r="D8" s="563"/>
      <c r="E8" s="563"/>
      <c r="F8" s="563"/>
      <c r="G8" s="563"/>
      <c r="H8" s="563" t="s">
        <v>105</v>
      </c>
      <c r="I8" s="563"/>
      <c r="J8" s="563"/>
      <c r="K8" s="563"/>
      <c r="L8" s="563"/>
      <c r="M8" s="678" t="s">
        <v>135</v>
      </c>
      <c r="N8" s="562" t="s">
        <v>136</v>
      </c>
    </row>
    <row r="9" spans="1:19" ht="51">
      <c r="A9" s="679"/>
      <c r="B9" s="679"/>
      <c r="C9" s="5" t="s">
        <v>5</v>
      </c>
      <c r="D9" s="5" t="s">
        <v>6</v>
      </c>
      <c r="E9" s="5" t="s">
        <v>357</v>
      </c>
      <c r="F9" s="5" t="s">
        <v>103</v>
      </c>
      <c r="G9" s="5" t="s">
        <v>206</v>
      </c>
      <c r="H9" s="5" t="s">
        <v>5</v>
      </c>
      <c r="I9" s="5" t="s">
        <v>6</v>
      </c>
      <c r="J9" s="5" t="s">
        <v>357</v>
      </c>
      <c r="K9" s="5" t="s">
        <v>103</v>
      </c>
      <c r="L9" s="5" t="s">
        <v>205</v>
      </c>
      <c r="M9" s="679"/>
      <c r="N9" s="562"/>
      <c r="R9" s="9"/>
      <c r="S9" s="13"/>
    </row>
    <row r="10" spans="1:14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8" ht="12.75">
      <c r="A11" s="8">
        <v>1</v>
      </c>
      <c r="B11" s="395" t="s">
        <v>923</v>
      </c>
      <c r="C11" s="8">
        <v>53</v>
      </c>
      <c r="D11" s="8">
        <v>18</v>
      </c>
      <c r="E11" s="8"/>
      <c r="F11" s="8"/>
      <c r="G11" s="8">
        <f>C11+D11</f>
        <v>71</v>
      </c>
      <c r="H11" s="8">
        <v>53</v>
      </c>
      <c r="I11" s="8">
        <v>18</v>
      </c>
      <c r="J11" s="8"/>
      <c r="K11" s="8"/>
      <c r="L11" s="8">
        <f>H11+I11+J11+K11</f>
        <v>71</v>
      </c>
      <c r="M11" s="8">
        <f>G11-L11</f>
        <v>0</v>
      </c>
      <c r="N11" s="8"/>
      <c r="Q11">
        <f>G11+'AT3C_cvrg(Insti)_UPY '!G11</f>
        <v>132</v>
      </c>
      <c r="R11">
        <f>L11+'AT3C_cvrg(Insti)_UPY '!L11</f>
        <v>130</v>
      </c>
    </row>
    <row r="12" spans="1:18" ht="12.75">
      <c r="A12" s="8">
        <v>2</v>
      </c>
      <c r="B12" s="395" t="s">
        <v>924</v>
      </c>
      <c r="C12" s="8">
        <v>27</v>
      </c>
      <c r="D12" s="8">
        <v>5</v>
      </c>
      <c r="E12" s="8"/>
      <c r="F12" s="8"/>
      <c r="G12" s="8">
        <f>C12+D12</f>
        <v>32</v>
      </c>
      <c r="H12" s="8">
        <v>27</v>
      </c>
      <c r="I12" s="8">
        <v>5</v>
      </c>
      <c r="J12" s="8"/>
      <c r="K12" s="8"/>
      <c r="L12" s="8">
        <f>H12+I12+J12+K12</f>
        <v>32</v>
      </c>
      <c r="M12" s="8">
        <f>G12-L12</f>
        <v>0</v>
      </c>
      <c r="N12" s="8"/>
      <c r="Q12">
        <f>G12+'AT3C_cvrg(Insti)_UPY '!G12</f>
        <v>44</v>
      </c>
      <c r="R12">
        <f>L12+'AT3C_cvrg(Insti)_UPY '!L12</f>
        <v>44</v>
      </c>
    </row>
    <row r="13" spans="1:18" ht="12.75">
      <c r="A13" s="8">
        <v>3</v>
      </c>
      <c r="B13" s="395" t="s">
        <v>925</v>
      </c>
      <c r="C13" s="8">
        <v>3</v>
      </c>
      <c r="D13" s="8">
        <v>0</v>
      </c>
      <c r="E13" s="8"/>
      <c r="F13" s="8"/>
      <c r="G13" s="8">
        <f>C13+D13</f>
        <v>3</v>
      </c>
      <c r="H13" s="8">
        <v>3</v>
      </c>
      <c r="I13" s="8">
        <v>0</v>
      </c>
      <c r="J13" s="8"/>
      <c r="K13" s="8"/>
      <c r="L13" s="8">
        <f>H13+I13+J13+K13</f>
        <v>3</v>
      </c>
      <c r="M13" s="8">
        <f>G13-L13</f>
        <v>0</v>
      </c>
      <c r="N13" s="8"/>
      <c r="Q13">
        <f>G13+'AT3C_cvrg(Insti)_UPY '!G13</f>
        <v>7</v>
      </c>
      <c r="R13">
        <f>L13+'AT3C_cvrg(Insti)_UPY '!L13</f>
        <v>7</v>
      </c>
    </row>
    <row r="14" spans="1:18" ht="12.75">
      <c r="A14" s="8">
        <v>4</v>
      </c>
      <c r="B14" s="395" t="s">
        <v>926</v>
      </c>
      <c r="C14" s="8">
        <v>2</v>
      </c>
      <c r="D14" s="8">
        <v>1</v>
      </c>
      <c r="E14" s="8"/>
      <c r="F14" s="8"/>
      <c r="G14" s="8">
        <f>C14+D14</f>
        <v>3</v>
      </c>
      <c r="H14" s="8">
        <v>2</v>
      </c>
      <c r="I14" s="8">
        <v>1</v>
      </c>
      <c r="J14" s="8"/>
      <c r="K14" s="8"/>
      <c r="L14" s="8">
        <f>H14+I14+J14+K14</f>
        <v>3</v>
      </c>
      <c r="M14" s="8">
        <f>G14-L14</f>
        <v>0</v>
      </c>
      <c r="N14" s="8"/>
      <c r="Q14">
        <f>G14+'AT3C_cvrg(Insti)_UPY '!G14</f>
        <v>9</v>
      </c>
      <c r="R14">
        <f>L14+'AT3C_cvrg(Insti)_UPY '!L14</f>
        <v>9</v>
      </c>
    </row>
    <row r="15" spans="1:14" ht="12.75">
      <c r="A15" s="8">
        <v>5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>
        <v>6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>
        <v>7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>
        <v>8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>
        <v>9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>
        <v>10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>
        <v>11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>
        <v>12</v>
      </c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8">
        <v>13</v>
      </c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>
        <v>14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2.75">
      <c r="A25" s="10" t="s">
        <v>7</v>
      </c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2.75">
      <c r="A26" s="10" t="s">
        <v>7</v>
      </c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2.75">
      <c r="A27" s="3" t="s">
        <v>18</v>
      </c>
      <c r="B27" s="9"/>
      <c r="C27" s="398">
        <f>SUM(C11:C26)</f>
        <v>85</v>
      </c>
      <c r="D27" s="398">
        <f aca="true" t="shared" si="0" ref="D27:N27">SUM(D11:D26)</f>
        <v>24</v>
      </c>
      <c r="E27" s="398">
        <f t="shared" si="0"/>
        <v>0</v>
      </c>
      <c r="F27" s="398">
        <f t="shared" si="0"/>
        <v>0</v>
      </c>
      <c r="G27" s="398">
        <f t="shared" si="0"/>
        <v>109</v>
      </c>
      <c r="H27" s="398">
        <f t="shared" si="0"/>
        <v>85</v>
      </c>
      <c r="I27" s="398">
        <f t="shared" si="0"/>
        <v>24</v>
      </c>
      <c r="J27" s="398">
        <f t="shared" si="0"/>
        <v>0</v>
      </c>
      <c r="K27" s="398">
        <f t="shared" si="0"/>
        <v>0</v>
      </c>
      <c r="L27" s="398">
        <f t="shared" si="0"/>
        <v>109</v>
      </c>
      <c r="M27" s="398">
        <f t="shared" si="0"/>
        <v>0</v>
      </c>
      <c r="N27" s="398">
        <f t="shared" si="0"/>
        <v>0</v>
      </c>
    </row>
    <row r="28" spans="1:14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2.75">
      <c r="A29" s="11" t="s">
        <v>8</v>
      </c>
    </row>
    <row r="30" ht="12.75">
      <c r="A30" t="s">
        <v>9</v>
      </c>
    </row>
    <row r="31" spans="1:14" ht="12.75">
      <c r="A31" t="s">
        <v>10</v>
      </c>
      <c r="L31" s="12" t="s">
        <v>11</v>
      </c>
      <c r="M31" s="12"/>
      <c r="N31" s="12" t="s">
        <v>11</v>
      </c>
    </row>
    <row r="32" spans="1:12" ht="12.75">
      <c r="A32" s="16" t="s">
        <v>430</v>
      </c>
      <c r="J32" s="12"/>
      <c r="K32" s="12"/>
      <c r="L32" s="12"/>
    </row>
    <row r="33" spans="3:13" ht="12.75">
      <c r="C33" s="16" t="s">
        <v>431</v>
      </c>
      <c r="E33" s="13"/>
      <c r="F33" s="13"/>
      <c r="G33" s="13"/>
      <c r="H33" s="13"/>
      <c r="I33" s="13"/>
      <c r="J33" s="13"/>
      <c r="K33" s="13"/>
      <c r="L33" s="13"/>
      <c r="M33" s="13"/>
    </row>
    <row r="34" spans="5:14" ht="12.75"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5:14" ht="12.75"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.75" customHeight="1">
      <c r="A36" s="530" t="s">
        <v>1004</v>
      </c>
      <c r="B36" s="14"/>
      <c r="C36" s="14"/>
      <c r="D36" s="14"/>
      <c r="E36" s="14"/>
      <c r="F36" s="14"/>
      <c r="G36" s="14"/>
      <c r="H36" s="14"/>
      <c r="L36" s="684" t="s">
        <v>12</v>
      </c>
      <c r="M36" s="684"/>
      <c r="N36" s="684"/>
    </row>
    <row r="37" spans="1:14" ht="15.75" customHeight="1">
      <c r="A37" s="684" t="s">
        <v>13</v>
      </c>
      <c r="B37" s="684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</row>
    <row r="38" spans="1:14" ht="15.75">
      <c r="A38" s="684" t="s">
        <v>14</v>
      </c>
      <c r="B38" s="684"/>
      <c r="C38" s="684"/>
      <c r="D38" s="684"/>
      <c r="E38" s="684"/>
      <c r="F38" s="684"/>
      <c r="G38" s="684"/>
      <c r="H38" s="684"/>
      <c r="I38" s="684"/>
      <c r="J38" s="684"/>
      <c r="K38" s="684"/>
      <c r="L38" s="684"/>
      <c r="M38" s="684"/>
      <c r="N38" s="684"/>
    </row>
    <row r="39" spans="12:14" ht="12.75">
      <c r="L39" s="581"/>
      <c r="M39" s="581"/>
      <c r="N39" s="581"/>
    </row>
    <row r="40" spans="1:14" ht="12.75">
      <c r="A40" s="683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</row>
  </sheetData>
  <sheetProtection/>
  <mergeCells count="16">
    <mergeCell ref="A40:N40"/>
    <mergeCell ref="L36:N36"/>
    <mergeCell ref="A37:N37"/>
    <mergeCell ref="M8:M9"/>
    <mergeCell ref="N8:N9"/>
    <mergeCell ref="L39:N39"/>
    <mergeCell ref="A38:N38"/>
    <mergeCell ref="A8:A9"/>
    <mergeCell ref="B8:B9"/>
    <mergeCell ref="C8:G8"/>
    <mergeCell ref="H8:L8"/>
    <mergeCell ref="D1:J1"/>
    <mergeCell ref="A2:N2"/>
    <mergeCell ref="A3:N3"/>
    <mergeCell ref="A5:N5"/>
    <mergeCell ref="L7:N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zoomScale="80" zoomScaleSheetLayoutView="80" zoomScalePageLayoutView="0" workbookViewId="0" topLeftCell="A13">
      <selection activeCell="A38" sqref="A38"/>
    </sheetView>
  </sheetViews>
  <sheetFormatPr defaultColWidth="9.140625" defaultRowHeight="12.75"/>
  <cols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583"/>
      <c r="E1" s="583"/>
      <c r="F1" s="583"/>
      <c r="G1" s="583"/>
      <c r="H1" s="583"/>
      <c r="I1" s="583"/>
      <c r="J1" s="583"/>
      <c r="M1" s="111" t="s">
        <v>252</v>
      </c>
    </row>
    <row r="2" spans="1:14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</row>
    <row r="4" ht="11.25" customHeight="1"/>
    <row r="5" spans="1:14" ht="15.75">
      <c r="A5" s="588" t="s">
        <v>802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</row>
    <row r="7" spans="1:15" ht="12.75">
      <c r="A7" s="37" t="s">
        <v>1003</v>
      </c>
      <c r="B7" s="37"/>
      <c r="C7" s="15"/>
      <c r="L7" s="677" t="s">
        <v>837</v>
      </c>
      <c r="M7" s="677"/>
      <c r="N7" s="677"/>
      <c r="O7" s="121"/>
    </row>
    <row r="8" spans="1:14" ht="15.75" customHeight="1">
      <c r="A8" s="678" t="s">
        <v>2</v>
      </c>
      <c r="B8" s="678" t="s">
        <v>3</v>
      </c>
      <c r="C8" s="563" t="s">
        <v>4</v>
      </c>
      <c r="D8" s="563"/>
      <c r="E8" s="563"/>
      <c r="F8" s="564"/>
      <c r="G8" s="564"/>
      <c r="H8" s="563" t="s">
        <v>105</v>
      </c>
      <c r="I8" s="563"/>
      <c r="J8" s="563"/>
      <c r="K8" s="563"/>
      <c r="L8" s="563"/>
      <c r="M8" s="678" t="s">
        <v>135</v>
      </c>
      <c r="N8" s="562" t="s">
        <v>136</v>
      </c>
    </row>
    <row r="9" spans="1:19" ht="51">
      <c r="A9" s="679"/>
      <c r="B9" s="679"/>
      <c r="C9" s="5" t="s">
        <v>5</v>
      </c>
      <c r="D9" s="5" t="s">
        <v>6</v>
      </c>
      <c r="E9" s="5" t="s">
        <v>357</v>
      </c>
      <c r="F9" s="5" t="s">
        <v>103</v>
      </c>
      <c r="G9" s="5" t="s">
        <v>118</v>
      </c>
      <c r="H9" s="5" t="s">
        <v>5</v>
      </c>
      <c r="I9" s="5" t="s">
        <v>6</v>
      </c>
      <c r="J9" s="5" t="s">
        <v>357</v>
      </c>
      <c r="K9" s="7" t="s">
        <v>103</v>
      </c>
      <c r="L9" s="7" t="s">
        <v>119</v>
      </c>
      <c r="M9" s="679"/>
      <c r="N9" s="562"/>
      <c r="R9" s="9"/>
      <c r="S9" s="13"/>
    </row>
    <row r="10" spans="1:14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20">
        <v>12</v>
      </c>
      <c r="M10" s="120">
        <v>13</v>
      </c>
      <c r="N10" s="3">
        <v>14</v>
      </c>
    </row>
    <row r="11" spans="1:14" ht="12.75">
      <c r="A11" s="8">
        <v>1</v>
      </c>
      <c r="B11" s="395" t="s">
        <v>923</v>
      </c>
      <c r="C11" s="8">
        <v>61</v>
      </c>
      <c r="D11" s="8">
        <v>0</v>
      </c>
      <c r="E11" s="8"/>
      <c r="F11" s="400"/>
      <c r="G11" s="8">
        <f>C11+D11+E11+F11</f>
        <v>61</v>
      </c>
      <c r="H11" s="8">
        <v>59</v>
      </c>
      <c r="I11" s="8">
        <v>0</v>
      </c>
      <c r="J11" s="8"/>
      <c r="K11" s="400"/>
      <c r="L11" s="8">
        <f>H11+I11+J11+K11</f>
        <v>59</v>
      </c>
      <c r="M11" s="8">
        <f>G11-L11</f>
        <v>2</v>
      </c>
      <c r="N11" s="8"/>
    </row>
    <row r="12" spans="1:14" ht="12.75">
      <c r="A12" s="8">
        <v>2</v>
      </c>
      <c r="B12" s="395" t="s">
        <v>924</v>
      </c>
      <c r="C12" s="8">
        <v>12</v>
      </c>
      <c r="D12" s="8">
        <v>0</v>
      </c>
      <c r="E12" s="8"/>
      <c r="F12" s="400"/>
      <c r="G12" s="8">
        <f>C12+D12+E12+F12</f>
        <v>12</v>
      </c>
      <c r="H12" s="8">
        <v>12</v>
      </c>
      <c r="I12" s="8">
        <v>0</v>
      </c>
      <c r="J12" s="8"/>
      <c r="K12" s="400"/>
      <c r="L12" s="8">
        <f>H12+I12+J12+K12</f>
        <v>12</v>
      </c>
      <c r="M12" s="8">
        <f>G12-L12</f>
        <v>0</v>
      </c>
      <c r="N12" s="8"/>
    </row>
    <row r="13" spans="1:14" ht="12.75">
      <c r="A13" s="8">
        <v>3</v>
      </c>
      <c r="B13" s="395" t="s">
        <v>925</v>
      </c>
      <c r="C13" s="8">
        <v>4</v>
      </c>
      <c r="D13" s="8">
        <v>0</v>
      </c>
      <c r="E13" s="8"/>
      <c r="F13" s="400"/>
      <c r="G13" s="8">
        <f>C13+D13+E13+F13</f>
        <v>4</v>
      </c>
      <c r="H13" s="8">
        <v>4</v>
      </c>
      <c r="I13" s="8">
        <v>0</v>
      </c>
      <c r="J13" s="8"/>
      <c r="K13" s="400"/>
      <c r="L13" s="8">
        <f>H13+I13+J13+K13</f>
        <v>4</v>
      </c>
      <c r="M13" s="8">
        <f>G13-L13</f>
        <v>0</v>
      </c>
      <c r="N13" s="8"/>
    </row>
    <row r="14" spans="1:14" ht="12.75">
      <c r="A14" s="8">
        <v>4</v>
      </c>
      <c r="B14" s="395" t="s">
        <v>926</v>
      </c>
      <c r="C14" s="8">
        <v>6</v>
      </c>
      <c r="D14" s="8">
        <v>0</v>
      </c>
      <c r="E14" s="8"/>
      <c r="F14" s="400"/>
      <c r="G14" s="8">
        <f>C14+D14+E14+F14</f>
        <v>6</v>
      </c>
      <c r="H14" s="8">
        <v>6</v>
      </c>
      <c r="I14" s="8">
        <v>0</v>
      </c>
      <c r="J14" s="8"/>
      <c r="K14" s="400"/>
      <c r="L14" s="8">
        <f>H14+I14+J14+K14</f>
        <v>6</v>
      </c>
      <c r="M14" s="8">
        <f>G14-L14</f>
        <v>0</v>
      </c>
      <c r="N14" s="8"/>
    </row>
    <row r="15" spans="1:14" ht="12.75">
      <c r="A15" s="8">
        <v>5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>
        <v>6</v>
      </c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8">
        <v>7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>
        <v>8</v>
      </c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>
        <v>9</v>
      </c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>
        <v>10</v>
      </c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>
      <c r="A21" s="8">
        <v>11</v>
      </c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>
        <v>12</v>
      </c>
      <c r="B22" s="9"/>
      <c r="C22" s="8"/>
      <c r="D22" s="8"/>
      <c r="E22" s="8"/>
      <c r="F22" s="8"/>
      <c r="G22" s="400"/>
      <c r="H22" s="8"/>
      <c r="I22" s="401"/>
      <c r="J22" s="8"/>
      <c r="K22" s="8"/>
      <c r="L22" s="8"/>
      <c r="M22" s="8"/>
      <c r="N22" s="8"/>
    </row>
    <row r="23" spans="1:14" ht="12.75">
      <c r="A23" s="8">
        <v>13</v>
      </c>
      <c r="B23" s="9"/>
      <c r="C23" s="8"/>
      <c r="D23" s="8"/>
      <c r="E23" s="8"/>
      <c r="F23" s="8"/>
      <c r="G23" s="400"/>
      <c r="H23" s="8"/>
      <c r="I23" s="401"/>
      <c r="J23" s="8"/>
      <c r="K23" s="8"/>
      <c r="L23" s="8"/>
      <c r="M23" s="8"/>
      <c r="N23" s="8"/>
    </row>
    <row r="24" spans="1:14" ht="12.75">
      <c r="A24" s="8">
        <v>14</v>
      </c>
      <c r="B24" s="9"/>
      <c r="C24" s="8"/>
      <c r="D24" s="8"/>
      <c r="E24" s="8"/>
      <c r="F24" s="8"/>
      <c r="G24" s="400"/>
      <c r="H24" s="8"/>
      <c r="I24" s="401"/>
      <c r="J24" s="8"/>
      <c r="K24" s="8"/>
      <c r="L24" s="8"/>
      <c r="M24" s="8"/>
      <c r="N24" s="8"/>
    </row>
    <row r="25" spans="1:14" ht="12.75">
      <c r="A25" s="10" t="s">
        <v>7</v>
      </c>
      <c r="B25" s="9"/>
      <c r="C25" s="8"/>
      <c r="D25" s="8"/>
      <c r="E25" s="8"/>
      <c r="F25" s="8"/>
      <c r="G25" s="400"/>
      <c r="H25" s="8"/>
      <c r="I25" s="401"/>
      <c r="J25" s="8"/>
      <c r="K25" s="8"/>
      <c r="L25" s="8"/>
      <c r="M25" s="8"/>
      <c r="N25" s="8"/>
    </row>
    <row r="26" spans="1:14" ht="12.75">
      <c r="A26" s="10" t="s">
        <v>7</v>
      </c>
      <c r="B26" s="9"/>
      <c r="C26" s="8"/>
      <c r="D26" s="8"/>
      <c r="E26" s="8"/>
      <c r="F26" s="8"/>
      <c r="G26" s="400"/>
      <c r="H26" s="8"/>
      <c r="I26" s="401"/>
      <c r="J26" s="8"/>
      <c r="K26" s="8"/>
      <c r="L26" s="8"/>
      <c r="M26" s="8"/>
      <c r="N26" s="8"/>
    </row>
    <row r="27" spans="1:15" ht="12.75">
      <c r="A27" s="3" t="s">
        <v>18</v>
      </c>
      <c r="B27" s="9"/>
      <c r="C27" s="398">
        <f>SUM(C11:C26)</f>
        <v>83</v>
      </c>
      <c r="D27" s="398">
        <f aca="true" t="shared" si="0" ref="D27:N27">SUM(D11:D26)</f>
        <v>0</v>
      </c>
      <c r="E27" s="398">
        <f t="shared" si="0"/>
        <v>0</v>
      </c>
      <c r="F27" s="398">
        <f t="shared" si="0"/>
        <v>0</v>
      </c>
      <c r="G27" s="398">
        <f t="shared" si="0"/>
        <v>83</v>
      </c>
      <c r="H27" s="398">
        <f t="shared" si="0"/>
        <v>81</v>
      </c>
      <c r="I27" s="398">
        <f t="shared" si="0"/>
        <v>0</v>
      </c>
      <c r="J27" s="398">
        <f t="shared" si="0"/>
        <v>0</v>
      </c>
      <c r="K27" s="398">
        <f t="shared" si="0"/>
        <v>0</v>
      </c>
      <c r="L27" s="398">
        <f t="shared" si="0"/>
        <v>81</v>
      </c>
      <c r="M27" s="398">
        <f t="shared" si="0"/>
        <v>2</v>
      </c>
      <c r="N27" s="398">
        <f t="shared" si="0"/>
        <v>0</v>
      </c>
      <c r="O27" s="403">
        <f>'AT3A_cvrg(Insti)_PY'!L28+'AT3B_cvrg(Insti)_UPY '!L27+'AT3C_cvrg(Insti)_UPY '!L27</f>
        <v>426</v>
      </c>
    </row>
    <row r="28" spans="1:14" ht="12.7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ht="12.75">
      <c r="A29" s="11" t="s">
        <v>8</v>
      </c>
    </row>
    <row r="30" ht="12.75">
      <c r="A30" t="s">
        <v>9</v>
      </c>
    </row>
    <row r="31" spans="1:14" ht="12.75">
      <c r="A31" t="s">
        <v>10</v>
      </c>
      <c r="K31" s="12" t="s">
        <v>11</v>
      </c>
      <c r="L31" s="12" t="s">
        <v>11</v>
      </c>
      <c r="M31" s="12"/>
      <c r="N31" s="12" t="s">
        <v>11</v>
      </c>
    </row>
    <row r="32" spans="1:12" ht="12.75">
      <c r="A32" s="16" t="s">
        <v>430</v>
      </c>
      <c r="J32" s="12"/>
      <c r="K32" s="12"/>
      <c r="L32" s="12"/>
    </row>
    <row r="33" spans="3:13" ht="12.75">
      <c r="C33" s="16" t="s">
        <v>431</v>
      </c>
      <c r="E33" s="13"/>
      <c r="F33" s="13"/>
      <c r="G33" s="13"/>
      <c r="H33" s="13"/>
      <c r="I33" s="13"/>
      <c r="J33" s="13"/>
      <c r="K33" s="13"/>
      <c r="L33" s="13"/>
      <c r="M33" s="13"/>
    </row>
    <row r="34" spans="1:14" ht="12.75">
      <c r="A34" s="681" t="s">
        <v>995</v>
      </c>
      <c r="B34" s="681"/>
      <c r="C34" s="681"/>
      <c r="D34" s="681"/>
      <c r="E34" s="681"/>
      <c r="F34" s="681"/>
      <c r="G34" s="681"/>
      <c r="H34" s="681"/>
      <c r="I34" s="681"/>
      <c r="J34" s="681"/>
      <c r="K34" s="681"/>
      <c r="L34" s="681"/>
      <c r="M34" s="681"/>
      <c r="N34" s="681"/>
    </row>
    <row r="35" spans="1:14" ht="12.75">
      <c r="A35" s="681"/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</row>
    <row r="36" spans="1:14" ht="12.75">
      <c r="A36" s="496"/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</row>
    <row r="37" spans="1:14" ht="12.75">
      <c r="A37" s="496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</row>
    <row r="38" spans="1:14" ht="15.75" customHeight="1">
      <c r="A38" s="530" t="s">
        <v>1004</v>
      </c>
      <c r="B38" s="14"/>
      <c r="C38" s="14"/>
      <c r="D38" s="14"/>
      <c r="E38" s="14"/>
      <c r="F38" s="14"/>
      <c r="G38" s="14"/>
      <c r="H38" s="14"/>
      <c r="K38" s="15"/>
      <c r="L38" s="684" t="s">
        <v>12</v>
      </c>
      <c r="M38" s="684"/>
      <c r="N38" s="684"/>
    </row>
    <row r="39" spans="1:14" ht="15.75" customHeight="1">
      <c r="A39" s="684" t="s">
        <v>13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</row>
    <row r="40" spans="1:14" ht="15.75">
      <c r="A40" s="684" t="s">
        <v>14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</row>
    <row r="41" spans="11:14" ht="12.75">
      <c r="K41" s="581" t="s">
        <v>85</v>
      </c>
      <c r="L41" s="581"/>
      <c r="M41" s="581"/>
      <c r="N41" s="581"/>
    </row>
    <row r="42" spans="1:14" ht="12.75">
      <c r="A42" s="683"/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683"/>
      <c r="M42" s="683"/>
      <c r="N42" s="683"/>
    </row>
    <row r="45" spans="2:10" ht="12.75">
      <c r="B45">
        <f>'AT3A_cvrg(Insti)_PY'!H12</f>
        <v>151</v>
      </c>
      <c r="C45">
        <f>'AT3A_cvrg(Insti)_PY'!I12</f>
        <v>1</v>
      </c>
      <c r="D45">
        <f>'AT3B_cvrg(Insti)_UPY '!H11</f>
        <v>53</v>
      </c>
      <c r="E45">
        <f>'AT3B_cvrg(Insti)_UPY '!I11</f>
        <v>18</v>
      </c>
      <c r="F45">
        <f aca="true" t="shared" si="1" ref="F45:G48">H11</f>
        <v>59</v>
      </c>
      <c r="G45">
        <f t="shared" si="1"/>
        <v>0</v>
      </c>
      <c r="H45">
        <f aca="true" t="shared" si="2" ref="H45:I48">B45+D45+F45</f>
        <v>263</v>
      </c>
      <c r="I45">
        <f t="shared" si="2"/>
        <v>19</v>
      </c>
      <c r="J45">
        <f>H45+I45</f>
        <v>282</v>
      </c>
    </row>
    <row r="46" spans="2:10" ht="12.75">
      <c r="B46">
        <f>'AT3A_cvrg(Insti)_PY'!H13</f>
        <v>60</v>
      </c>
      <c r="C46">
        <f>'AT3A_cvrg(Insti)_PY'!I13</f>
        <v>1</v>
      </c>
      <c r="D46">
        <f>'AT3B_cvrg(Insti)_UPY '!H12</f>
        <v>27</v>
      </c>
      <c r="E46">
        <f>'AT3B_cvrg(Insti)_UPY '!I12</f>
        <v>5</v>
      </c>
      <c r="F46">
        <f t="shared" si="1"/>
        <v>12</v>
      </c>
      <c r="G46">
        <f t="shared" si="1"/>
        <v>0</v>
      </c>
      <c r="H46">
        <f t="shared" si="2"/>
        <v>99</v>
      </c>
      <c r="I46">
        <f t="shared" si="2"/>
        <v>6</v>
      </c>
      <c r="J46">
        <f>H46+I46</f>
        <v>105</v>
      </c>
    </row>
    <row r="47" spans="2:10" ht="12.75">
      <c r="B47">
        <f>'AT3A_cvrg(Insti)_PY'!H14</f>
        <v>8</v>
      </c>
      <c r="C47">
        <f>'AT3A_cvrg(Insti)_PY'!I14</f>
        <v>0</v>
      </c>
      <c r="D47">
        <f>'AT3B_cvrg(Insti)_UPY '!H13</f>
        <v>3</v>
      </c>
      <c r="E47">
        <f>'AT3B_cvrg(Insti)_UPY '!I13</f>
        <v>0</v>
      </c>
      <c r="F47">
        <f t="shared" si="1"/>
        <v>4</v>
      </c>
      <c r="G47">
        <f t="shared" si="1"/>
        <v>0</v>
      </c>
      <c r="H47">
        <f t="shared" si="2"/>
        <v>15</v>
      </c>
      <c r="I47">
        <f t="shared" si="2"/>
        <v>0</v>
      </c>
      <c r="J47">
        <f>H47+I47</f>
        <v>15</v>
      </c>
    </row>
    <row r="48" spans="2:10" ht="12.75">
      <c r="B48">
        <f>'AT3A_cvrg(Insti)_PY'!H15</f>
        <v>15</v>
      </c>
      <c r="C48">
        <f>'AT3A_cvrg(Insti)_PY'!I15</f>
        <v>0</v>
      </c>
      <c r="D48">
        <f>'AT3B_cvrg(Insti)_UPY '!H14</f>
        <v>2</v>
      </c>
      <c r="E48">
        <f>'AT3B_cvrg(Insti)_UPY '!I14</f>
        <v>1</v>
      </c>
      <c r="F48">
        <f t="shared" si="1"/>
        <v>6</v>
      </c>
      <c r="G48">
        <f t="shared" si="1"/>
        <v>0</v>
      </c>
      <c r="H48">
        <f t="shared" si="2"/>
        <v>23</v>
      </c>
      <c r="I48">
        <f t="shared" si="2"/>
        <v>1</v>
      </c>
      <c r="J48">
        <f>H48+I48</f>
        <v>24</v>
      </c>
    </row>
    <row r="49" spans="2:10" ht="12.75">
      <c r="B49">
        <f>SUM(B45:B48)</f>
        <v>234</v>
      </c>
      <c r="C49">
        <f aca="true" t="shared" si="3" ref="C49:J49">SUM(C45:C48)</f>
        <v>2</v>
      </c>
      <c r="D49">
        <f t="shared" si="3"/>
        <v>85</v>
      </c>
      <c r="E49">
        <f t="shared" si="3"/>
        <v>24</v>
      </c>
      <c r="F49">
        <f t="shared" si="3"/>
        <v>81</v>
      </c>
      <c r="G49">
        <f t="shared" si="3"/>
        <v>0</v>
      </c>
      <c r="H49">
        <f t="shared" si="3"/>
        <v>400</v>
      </c>
      <c r="I49">
        <f t="shared" si="3"/>
        <v>26</v>
      </c>
      <c r="J49">
        <f t="shared" si="3"/>
        <v>426</v>
      </c>
    </row>
    <row r="52" spans="3:6" ht="12.75">
      <c r="C52" s="16" t="s">
        <v>990</v>
      </c>
      <c r="D52" s="16" t="s">
        <v>991</v>
      </c>
      <c r="E52" s="16" t="s">
        <v>992</v>
      </c>
      <c r="F52" s="16" t="s">
        <v>993</v>
      </c>
    </row>
    <row r="53" spans="3:10" ht="12.75">
      <c r="C53">
        <f aca="true" t="shared" si="4" ref="C53:D56">B45</f>
        <v>151</v>
      </c>
      <c r="D53">
        <f t="shared" si="4"/>
        <v>1</v>
      </c>
      <c r="E53">
        <f aca="true" t="shared" si="5" ref="E53:F56">D45+F45</f>
        <v>112</v>
      </c>
      <c r="F53">
        <f t="shared" si="5"/>
        <v>18</v>
      </c>
      <c r="H53">
        <f>C53+D53</f>
        <v>152</v>
      </c>
      <c r="I53">
        <f>E53+F53</f>
        <v>130</v>
      </c>
      <c r="J53">
        <f>H53+I53</f>
        <v>282</v>
      </c>
    </row>
    <row r="54" spans="3:10" ht="12.75">
      <c r="C54">
        <f t="shared" si="4"/>
        <v>60</v>
      </c>
      <c r="D54">
        <f t="shared" si="4"/>
        <v>1</v>
      </c>
      <c r="E54">
        <f t="shared" si="5"/>
        <v>39</v>
      </c>
      <c r="F54">
        <f t="shared" si="5"/>
        <v>5</v>
      </c>
      <c r="H54">
        <f>C54+D54</f>
        <v>61</v>
      </c>
      <c r="I54">
        <f>E54+F54</f>
        <v>44</v>
      </c>
      <c r="J54">
        <f>H54+I54</f>
        <v>105</v>
      </c>
    </row>
    <row r="55" spans="3:10" ht="12.75">
      <c r="C55">
        <f t="shared" si="4"/>
        <v>8</v>
      </c>
      <c r="D55">
        <f t="shared" si="4"/>
        <v>0</v>
      </c>
      <c r="E55">
        <f t="shared" si="5"/>
        <v>7</v>
      </c>
      <c r="F55">
        <f t="shared" si="5"/>
        <v>0</v>
      </c>
      <c r="H55">
        <f>C55+D55</f>
        <v>8</v>
      </c>
      <c r="I55">
        <f>E55+F55</f>
        <v>7</v>
      </c>
      <c r="J55">
        <f>H55+I55</f>
        <v>15</v>
      </c>
    </row>
    <row r="56" spans="3:10" ht="12.75">
      <c r="C56">
        <f t="shared" si="4"/>
        <v>15</v>
      </c>
      <c r="D56">
        <f t="shared" si="4"/>
        <v>0</v>
      </c>
      <c r="E56">
        <f t="shared" si="5"/>
        <v>8</v>
      </c>
      <c r="F56">
        <f t="shared" si="5"/>
        <v>1</v>
      </c>
      <c r="H56">
        <f>C56+D56</f>
        <v>15</v>
      </c>
      <c r="I56">
        <f>E56+F56</f>
        <v>9</v>
      </c>
      <c r="J56">
        <f>H56+I56</f>
        <v>24</v>
      </c>
    </row>
    <row r="57" spans="3:10" ht="12.75">
      <c r="C57">
        <f>SUM(C53:C56)</f>
        <v>234</v>
      </c>
      <c r="D57">
        <f>SUM(D53:D56)</f>
        <v>2</v>
      </c>
      <c r="E57">
        <f>SUM(E53:E56)</f>
        <v>166</v>
      </c>
      <c r="F57">
        <f>SUM(F53:F56)</f>
        <v>24</v>
      </c>
      <c r="H57">
        <f>SUM(H53:H56)</f>
        <v>236</v>
      </c>
      <c r="I57">
        <f>SUM(I53:I56)</f>
        <v>190</v>
      </c>
      <c r="J57">
        <f>H57+I57</f>
        <v>426</v>
      </c>
    </row>
    <row r="60" spans="3:6" ht="12.75">
      <c r="C60">
        <f>B45+C45</f>
        <v>152</v>
      </c>
      <c r="D60">
        <f>D45+E45</f>
        <v>71</v>
      </c>
      <c r="E60">
        <f>F45+G45</f>
        <v>59</v>
      </c>
      <c r="F60">
        <f>C60+D60+E60</f>
        <v>282</v>
      </c>
    </row>
    <row r="61" spans="3:6" ht="12.75">
      <c r="C61">
        <f>B46+C46</f>
        <v>61</v>
      </c>
      <c r="D61">
        <f>D46+E46</f>
        <v>32</v>
      </c>
      <c r="E61">
        <f>F46+G46</f>
        <v>12</v>
      </c>
      <c r="F61">
        <f>C61+D61+E61</f>
        <v>105</v>
      </c>
    </row>
    <row r="62" spans="3:6" ht="12.75">
      <c r="C62">
        <f>B47+C47</f>
        <v>8</v>
      </c>
      <c r="D62">
        <f>D47+E47</f>
        <v>3</v>
      </c>
      <c r="E62">
        <f>F47+G47</f>
        <v>4</v>
      </c>
      <c r="F62">
        <f>C62+D62+E62</f>
        <v>15</v>
      </c>
    </row>
    <row r="63" spans="3:6" ht="12.75">
      <c r="C63">
        <f>B48+C48</f>
        <v>15</v>
      </c>
      <c r="D63">
        <f>D48+E48</f>
        <v>3</v>
      </c>
      <c r="E63">
        <f>F48+G48</f>
        <v>6</v>
      </c>
      <c r="F63">
        <f>C63+D63+E63</f>
        <v>24</v>
      </c>
    </row>
    <row r="64" spans="3:6" ht="12.75">
      <c r="C64">
        <f>B49+C49</f>
        <v>236</v>
      </c>
      <c r="D64">
        <f>D49+E49</f>
        <v>109</v>
      </c>
      <c r="E64">
        <f>F49+G49</f>
        <v>81</v>
      </c>
      <c r="F64">
        <f>C64+D64+E64</f>
        <v>426</v>
      </c>
    </row>
  </sheetData>
  <sheetProtection/>
  <mergeCells count="17">
    <mergeCell ref="M8:M9"/>
    <mergeCell ref="A34:N35"/>
    <mergeCell ref="D1:J1"/>
    <mergeCell ref="A2:N2"/>
    <mergeCell ref="A3:N3"/>
    <mergeCell ref="A5:N5"/>
    <mergeCell ref="L7:N7"/>
    <mergeCell ref="A42:N42"/>
    <mergeCell ref="N8:N9"/>
    <mergeCell ref="L38:N38"/>
    <mergeCell ref="A39:N39"/>
    <mergeCell ref="A40:N40"/>
    <mergeCell ref="K41:N41"/>
    <mergeCell ref="A8:A9"/>
    <mergeCell ref="B8:B9"/>
    <mergeCell ref="C8:G8"/>
    <mergeCell ref="H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80" zoomScaleSheetLayoutView="80" zoomScalePageLayoutView="0" workbookViewId="0" topLeftCell="A13">
      <selection activeCell="C43" sqref="C43:V89"/>
    </sheetView>
  </sheetViews>
  <sheetFormatPr defaultColWidth="9.140625" defaultRowHeight="12.75"/>
  <cols>
    <col min="1" max="1" width="7.140625" style="16" customWidth="1"/>
    <col min="2" max="2" width="9.00390625" style="16" customWidth="1"/>
    <col min="3" max="3" width="10.28125" style="16" customWidth="1"/>
    <col min="4" max="4" width="9.28125" style="16" customWidth="1"/>
    <col min="5" max="6" width="9.140625" style="16" customWidth="1"/>
    <col min="7" max="7" width="11.7109375" style="16" customWidth="1"/>
    <col min="8" max="8" width="11.00390625" style="16" customWidth="1"/>
    <col min="9" max="9" width="9.7109375" style="16" customWidth="1"/>
    <col min="10" max="10" width="9.57421875" style="16" customWidth="1"/>
    <col min="11" max="11" width="11.7109375" style="16" customWidth="1"/>
    <col min="12" max="12" width="10.7109375" style="16" customWidth="1"/>
    <col min="13" max="13" width="10.57421875" style="16" customWidth="1"/>
    <col min="14" max="14" width="8.7109375" style="16" customWidth="1"/>
    <col min="15" max="15" width="8.8515625" style="16" customWidth="1"/>
    <col min="16" max="16" width="9.140625" style="16" customWidth="1"/>
    <col min="17" max="17" width="11.00390625" style="16" customWidth="1"/>
    <col min="18" max="16384" width="9.140625" style="16" customWidth="1"/>
  </cols>
  <sheetData>
    <row r="1" spans="15:17" ht="12.75" customHeight="1">
      <c r="O1" s="585" t="s">
        <v>61</v>
      </c>
      <c r="P1" s="585"/>
      <c r="Q1" s="585"/>
    </row>
    <row r="2" spans="1:16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46"/>
      <c r="N2" s="46"/>
      <c r="O2" s="46"/>
      <c r="P2" s="46"/>
    </row>
    <row r="3" spans="1:16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45"/>
      <c r="N3" s="45"/>
      <c r="O3" s="45"/>
      <c r="P3" s="45"/>
    </row>
    <row r="4" ht="11.25" customHeight="1"/>
    <row r="5" spans="1:15" ht="15.75" customHeight="1">
      <c r="A5" s="687" t="s">
        <v>803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87"/>
      <c r="O5" s="687"/>
    </row>
    <row r="7" spans="1:17" ht="17.25" customHeight="1">
      <c r="A7" s="37" t="s">
        <v>1003</v>
      </c>
      <c r="B7" s="37"/>
      <c r="C7" s="15"/>
      <c r="N7" s="670" t="s">
        <v>837</v>
      </c>
      <c r="O7" s="670"/>
      <c r="P7" s="670"/>
      <c r="Q7" s="670"/>
    </row>
    <row r="8" spans="1:17" ht="24" customHeight="1">
      <c r="A8" s="562" t="s">
        <v>2</v>
      </c>
      <c r="B8" s="562" t="s">
        <v>3</v>
      </c>
      <c r="C8" s="597" t="s">
        <v>766</v>
      </c>
      <c r="D8" s="597"/>
      <c r="E8" s="597"/>
      <c r="F8" s="597"/>
      <c r="G8" s="597"/>
      <c r="H8" s="689" t="s">
        <v>635</v>
      </c>
      <c r="I8" s="597"/>
      <c r="J8" s="597"/>
      <c r="K8" s="597"/>
      <c r="L8" s="597"/>
      <c r="M8" s="690" t="s">
        <v>113</v>
      </c>
      <c r="N8" s="691"/>
      <c r="O8" s="691"/>
      <c r="P8" s="691"/>
      <c r="Q8" s="692"/>
    </row>
    <row r="9" spans="1:18" s="15" customFormat="1" ht="60" customHeight="1">
      <c r="A9" s="562"/>
      <c r="B9" s="562"/>
      <c r="C9" s="5" t="s">
        <v>212</v>
      </c>
      <c r="D9" s="5" t="s">
        <v>213</v>
      </c>
      <c r="E9" s="5" t="s">
        <v>357</v>
      </c>
      <c r="F9" s="5" t="s">
        <v>219</v>
      </c>
      <c r="G9" s="5" t="s">
        <v>118</v>
      </c>
      <c r="H9" s="109" t="s">
        <v>212</v>
      </c>
      <c r="I9" s="5" t="s">
        <v>213</v>
      </c>
      <c r="J9" s="5" t="s">
        <v>357</v>
      </c>
      <c r="K9" s="7" t="s">
        <v>219</v>
      </c>
      <c r="L9" s="5" t="s">
        <v>360</v>
      </c>
      <c r="M9" s="5" t="s">
        <v>212</v>
      </c>
      <c r="N9" s="5" t="s">
        <v>213</v>
      </c>
      <c r="O9" s="5" t="s">
        <v>357</v>
      </c>
      <c r="P9" s="7" t="s">
        <v>219</v>
      </c>
      <c r="Q9" s="5" t="s">
        <v>120</v>
      </c>
      <c r="R9" s="32"/>
    </row>
    <row r="10" spans="1:17" s="66" customFormat="1" ht="12.75">
      <c r="A10" s="65">
        <v>1</v>
      </c>
      <c r="B10" s="65">
        <v>2</v>
      </c>
      <c r="C10" s="65">
        <v>3</v>
      </c>
      <c r="D10" s="65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</row>
    <row r="11" spans="1:19" ht="12.75">
      <c r="A11" s="19">
        <v>1</v>
      </c>
      <c r="B11" s="395" t="s">
        <v>923</v>
      </c>
      <c r="C11" s="20">
        <v>16165</v>
      </c>
      <c r="D11" s="20">
        <v>1626</v>
      </c>
      <c r="E11" s="20"/>
      <c r="F11" s="20"/>
      <c r="G11" s="20">
        <f>C11+D11+E11+F11</f>
        <v>17791</v>
      </c>
      <c r="H11" s="516">
        <v>15625.036307890914</v>
      </c>
      <c r="I11" s="517">
        <v>1571.821758329988</v>
      </c>
      <c r="J11" s="20"/>
      <c r="K11" s="20"/>
      <c r="L11" s="517">
        <f>H11+I11+J11+K11</f>
        <v>17196.858066220902</v>
      </c>
      <c r="M11" s="517">
        <f aca="true" t="shared" si="0" ref="M11:N14">H11*144</f>
        <v>2250005.2283362914</v>
      </c>
      <c r="N11" s="517">
        <f t="shared" si="0"/>
        <v>226342.33319951827</v>
      </c>
      <c r="O11" s="517"/>
      <c r="P11" s="517"/>
      <c r="Q11" s="517">
        <f>M11+N11+O11+P11</f>
        <v>2476347.5615358097</v>
      </c>
      <c r="R11" s="16">
        <f>L11*144</f>
        <v>2476347.56153581</v>
      </c>
      <c r="S11" s="515">
        <f>Q11-R11</f>
        <v>0</v>
      </c>
    </row>
    <row r="12" spans="1:19" ht="12.75">
      <c r="A12" s="19">
        <v>2</v>
      </c>
      <c r="B12" s="395" t="s">
        <v>924</v>
      </c>
      <c r="C12" s="20">
        <v>5548</v>
      </c>
      <c r="D12" s="20">
        <v>635</v>
      </c>
      <c r="E12" s="20"/>
      <c r="F12" s="20"/>
      <c r="G12" s="20">
        <f>C12+D12+E12+F12</f>
        <v>6183</v>
      </c>
      <c r="H12" s="516">
        <v>5362.6787155075035</v>
      </c>
      <c r="I12" s="517">
        <v>613.8418305901243</v>
      </c>
      <c r="J12" s="20"/>
      <c r="K12" s="20"/>
      <c r="L12" s="517">
        <f>H12+I12+J12+K12</f>
        <v>5976.520546097628</v>
      </c>
      <c r="M12" s="517">
        <f t="shared" si="0"/>
        <v>772225.7350330804</v>
      </c>
      <c r="N12" s="517">
        <f t="shared" si="0"/>
        <v>88393.2236049779</v>
      </c>
      <c r="O12" s="517"/>
      <c r="P12" s="517"/>
      <c r="Q12" s="517">
        <f>M12+N12+O12+P12</f>
        <v>860618.9586380584</v>
      </c>
      <c r="R12" s="16">
        <f>L12*144</f>
        <v>860618.9586380584</v>
      </c>
      <c r="S12" s="515">
        <f>Q12-R12</f>
        <v>0</v>
      </c>
    </row>
    <row r="13" spans="1:19" ht="12.75">
      <c r="A13" s="19">
        <v>3</v>
      </c>
      <c r="B13" s="395" t="s">
        <v>925</v>
      </c>
      <c r="C13" s="20">
        <v>1441</v>
      </c>
      <c r="D13" s="20"/>
      <c r="E13" s="20"/>
      <c r="F13" s="20"/>
      <c r="G13" s="20">
        <f>C13+D13+E13+F13</f>
        <v>1441</v>
      </c>
      <c r="H13" s="516">
        <v>1392.8659028562208</v>
      </c>
      <c r="I13" s="517">
        <v>0</v>
      </c>
      <c r="J13" s="20"/>
      <c r="K13" s="20"/>
      <c r="L13" s="517">
        <f>H13+I13+J13+K13</f>
        <v>1392.8659028562208</v>
      </c>
      <c r="M13" s="517">
        <f t="shared" si="0"/>
        <v>200572.6900112958</v>
      </c>
      <c r="N13" s="517">
        <f t="shared" si="0"/>
        <v>0</v>
      </c>
      <c r="O13" s="517"/>
      <c r="P13" s="517"/>
      <c r="Q13" s="517">
        <f>M13+N13+O13+P13</f>
        <v>200572.6900112958</v>
      </c>
      <c r="R13" s="16">
        <f>L13*144</f>
        <v>200572.6900112958</v>
      </c>
      <c r="S13" s="515">
        <f>Q13-R13</f>
        <v>0</v>
      </c>
    </row>
    <row r="14" spans="1:19" ht="12.75">
      <c r="A14" s="19">
        <v>4</v>
      </c>
      <c r="B14" s="395" t="s">
        <v>926</v>
      </c>
      <c r="C14" s="20">
        <v>1634</v>
      </c>
      <c r="D14" s="20">
        <v>230</v>
      </c>
      <c r="E14" s="20"/>
      <c r="F14" s="20"/>
      <c r="G14" s="20">
        <f>C14+D14+E14+F14</f>
        <v>1864</v>
      </c>
      <c r="H14" s="516">
        <v>1579.4190737453607</v>
      </c>
      <c r="I14" s="517">
        <v>222.3364110798876</v>
      </c>
      <c r="J14" s="20"/>
      <c r="K14" s="20"/>
      <c r="L14" s="517">
        <v>1801</v>
      </c>
      <c r="M14" s="517">
        <f t="shared" si="0"/>
        <v>227436.34661933195</v>
      </c>
      <c r="N14" s="517">
        <f t="shared" si="0"/>
        <v>32016.443195503813</v>
      </c>
      <c r="O14" s="517"/>
      <c r="P14" s="517"/>
      <c r="Q14" s="517">
        <f>M14+N14+O14+P14</f>
        <v>259452.78981483576</v>
      </c>
      <c r="R14" s="16">
        <f>L14*144</f>
        <v>259344</v>
      </c>
      <c r="S14" s="515">
        <f>Q14-R14</f>
        <v>108.78981483576354</v>
      </c>
    </row>
    <row r="15" spans="1:18" ht="12.75">
      <c r="A15" s="19">
        <v>5</v>
      </c>
      <c r="B15" s="20"/>
      <c r="C15" s="20"/>
      <c r="D15" s="20"/>
      <c r="E15" s="20"/>
      <c r="F15" s="20"/>
      <c r="G15" s="20"/>
      <c r="H15" s="30"/>
      <c r="I15" s="20"/>
      <c r="J15" s="20"/>
      <c r="K15" s="20"/>
      <c r="L15" s="517"/>
      <c r="M15" s="517"/>
      <c r="N15" s="517"/>
      <c r="O15" s="517"/>
      <c r="P15" s="517"/>
      <c r="Q15" s="517"/>
      <c r="R15" s="16">
        <f>SUM(R11:R14)</f>
        <v>3796883.2101851646</v>
      </c>
    </row>
    <row r="16" spans="1:17" ht="12.75">
      <c r="A16" s="19">
        <v>6</v>
      </c>
      <c r="B16" s="20"/>
      <c r="C16" s="20"/>
      <c r="D16" s="20"/>
      <c r="E16" s="20"/>
      <c r="F16" s="20"/>
      <c r="G16" s="20"/>
      <c r="H16" s="30"/>
      <c r="I16" s="20"/>
      <c r="J16" s="20"/>
      <c r="K16" s="20"/>
      <c r="L16" s="517"/>
      <c r="M16" s="517"/>
      <c r="N16" s="517"/>
      <c r="O16" s="517"/>
      <c r="P16" s="517"/>
      <c r="Q16" s="517"/>
    </row>
    <row r="17" spans="1:17" ht="12.75">
      <c r="A17" s="19">
        <v>7</v>
      </c>
      <c r="B17" s="20"/>
      <c r="C17" s="20"/>
      <c r="D17" s="20"/>
      <c r="E17" s="20"/>
      <c r="F17" s="20"/>
      <c r="G17" s="20"/>
      <c r="H17" s="30"/>
      <c r="I17" s="20"/>
      <c r="J17" s="20"/>
      <c r="K17" s="20"/>
      <c r="L17" s="517"/>
      <c r="M17" s="517"/>
      <c r="N17" s="517"/>
      <c r="O17" s="517"/>
      <c r="P17" s="517"/>
      <c r="Q17" s="517"/>
    </row>
    <row r="18" spans="1:17" ht="12.75">
      <c r="A18" s="19">
        <v>8</v>
      </c>
      <c r="B18" s="20"/>
      <c r="C18" s="20"/>
      <c r="D18" s="20"/>
      <c r="E18" s="20"/>
      <c r="F18" s="20"/>
      <c r="G18" s="20"/>
      <c r="H18" s="30"/>
      <c r="I18" s="20"/>
      <c r="J18" s="20"/>
      <c r="K18" s="20"/>
      <c r="L18" s="517"/>
      <c r="M18" s="517"/>
      <c r="N18" s="517"/>
      <c r="O18" s="517"/>
      <c r="P18" s="517"/>
      <c r="Q18" s="517"/>
    </row>
    <row r="19" spans="1:17" ht="12.75">
      <c r="A19" s="19">
        <v>9</v>
      </c>
      <c r="B19" s="20"/>
      <c r="C19" s="20"/>
      <c r="D19" s="20"/>
      <c r="E19" s="20"/>
      <c r="F19" s="20"/>
      <c r="G19" s="20"/>
      <c r="H19" s="30"/>
      <c r="I19" s="20"/>
      <c r="J19" s="20"/>
      <c r="K19" s="20"/>
      <c r="L19" s="517"/>
      <c r="M19" s="517"/>
      <c r="N19" s="517"/>
      <c r="O19" s="517"/>
      <c r="P19" s="517"/>
      <c r="Q19" s="517"/>
    </row>
    <row r="20" spans="1:17" ht="12.75">
      <c r="A20" s="19">
        <v>10</v>
      </c>
      <c r="B20" s="20"/>
      <c r="C20" s="20"/>
      <c r="D20" s="20"/>
      <c r="E20" s="20"/>
      <c r="F20" s="20"/>
      <c r="G20" s="20"/>
      <c r="H20" s="30"/>
      <c r="I20" s="20"/>
      <c r="J20" s="20"/>
      <c r="K20" s="20"/>
      <c r="L20" s="517"/>
      <c r="M20" s="517"/>
      <c r="N20" s="517"/>
      <c r="O20" s="517"/>
      <c r="P20" s="517"/>
      <c r="Q20" s="517"/>
    </row>
    <row r="21" spans="1:17" ht="12.75">
      <c r="A21" s="19">
        <v>11</v>
      </c>
      <c r="B21" s="20"/>
      <c r="C21" s="20"/>
      <c r="D21" s="20"/>
      <c r="E21" s="20"/>
      <c r="F21" s="20"/>
      <c r="G21" s="20"/>
      <c r="H21" s="30"/>
      <c r="I21" s="20"/>
      <c r="J21" s="20"/>
      <c r="K21" s="20"/>
      <c r="L21" s="517"/>
      <c r="M21" s="517"/>
      <c r="N21" s="517"/>
      <c r="O21" s="517"/>
      <c r="P21" s="517"/>
      <c r="Q21" s="517"/>
    </row>
    <row r="22" spans="1:17" ht="12.75">
      <c r="A22" s="19">
        <v>12</v>
      </c>
      <c r="B22" s="20"/>
      <c r="C22" s="20"/>
      <c r="D22" s="20"/>
      <c r="E22" s="20"/>
      <c r="F22" s="20"/>
      <c r="G22" s="20"/>
      <c r="H22" s="30"/>
      <c r="I22" s="20"/>
      <c r="J22" s="20"/>
      <c r="K22" s="20"/>
      <c r="L22" s="517"/>
      <c r="M22" s="517"/>
      <c r="N22" s="517"/>
      <c r="O22" s="517"/>
      <c r="P22" s="517"/>
      <c r="Q22" s="517"/>
    </row>
    <row r="23" spans="1:17" ht="12.75">
      <c r="A23" s="19">
        <v>13</v>
      </c>
      <c r="B23" s="20"/>
      <c r="C23" s="20"/>
      <c r="D23" s="20"/>
      <c r="E23" s="20"/>
      <c r="F23" s="20"/>
      <c r="G23" s="20"/>
      <c r="H23" s="30"/>
      <c r="I23" s="20"/>
      <c r="J23" s="20"/>
      <c r="K23" s="20"/>
      <c r="L23" s="517"/>
      <c r="M23" s="517"/>
      <c r="N23" s="517"/>
      <c r="O23" s="517"/>
      <c r="P23" s="517"/>
      <c r="Q23" s="517"/>
    </row>
    <row r="24" spans="1:17" ht="12.75">
      <c r="A24" s="19">
        <v>14</v>
      </c>
      <c r="B24" s="20"/>
      <c r="C24" s="20"/>
      <c r="D24" s="20"/>
      <c r="E24" s="20"/>
      <c r="F24" s="20"/>
      <c r="G24" s="20"/>
      <c r="H24" s="30"/>
      <c r="I24" s="20"/>
      <c r="J24" s="20"/>
      <c r="K24" s="20"/>
      <c r="L24" s="517"/>
      <c r="M24" s="517"/>
      <c r="N24" s="517"/>
      <c r="O24" s="517"/>
      <c r="P24" s="517"/>
      <c r="Q24" s="517"/>
    </row>
    <row r="25" spans="1:17" ht="12.75">
      <c r="A25" s="21" t="s">
        <v>7</v>
      </c>
      <c r="B25" s="20"/>
      <c r="C25" s="20"/>
      <c r="D25" s="20"/>
      <c r="E25" s="20"/>
      <c r="F25" s="20"/>
      <c r="G25" s="20"/>
      <c r="H25" s="30"/>
      <c r="I25" s="20"/>
      <c r="J25" s="20"/>
      <c r="K25" s="20"/>
      <c r="L25" s="517"/>
      <c r="M25" s="517"/>
      <c r="N25" s="517"/>
      <c r="O25" s="517"/>
      <c r="P25" s="517"/>
      <c r="Q25" s="517"/>
    </row>
    <row r="26" spans="1:17" ht="12.75">
      <c r="A26" s="21" t="s">
        <v>7</v>
      </c>
      <c r="B26" s="20"/>
      <c r="C26" s="20"/>
      <c r="D26" s="20"/>
      <c r="E26" s="20"/>
      <c r="F26" s="20"/>
      <c r="G26" s="20"/>
      <c r="H26" s="30"/>
      <c r="I26" s="20"/>
      <c r="J26" s="20"/>
      <c r="K26" s="20"/>
      <c r="L26" s="517"/>
      <c r="M26" s="517"/>
      <c r="N26" s="517"/>
      <c r="O26" s="517"/>
      <c r="P26" s="517"/>
      <c r="Q26" s="517"/>
    </row>
    <row r="27" spans="1:17" ht="12.75">
      <c r="A27" s="3" t="s">
        <v>18</v>
      </c>
      <c r="B27" s="20"/>
      <c r="C27" s="20">
        <f>SUM(C11:C26)</f>
        <v>24788</v>
      </c>
      <c r="D27" s="20">
        <f aca="true" t="shared" si="1" ref="D27:Q27">SUM(D11:D26)</f>
        <v>2491</v>
      </c>
      <c r="E27" s="20">
        <f t="shared" si="1"/>
        <v>0</v>
      </c>
      <c r="F27" s="20">
        <f t="shared" si="1"/>
        <v>0</v>
      </c>
      <c r="G27" s="20">
        <f t="shared" si="1"/>
        <v>27279</v>
      </c>
      <c r="H27" s="20">
        <f t="shared" si="1"/>
        <v>23960</v>
      </c>
      <c r="I27" s="20">
        <f t="shared" si="1"/>
        <v>2408</v>
      </c>
      <c r="J27" s="20">
        <f t="shared" si="1"/>
        <v>0</v>
      </c>
      <c r="K27" s="20">
        <f t="shared" si="1"/>
        <v>0</v>
      </c>
      <c r="L27" s="517">
        <v>23638</v>
      </c>
      <c r="M27" s="517">
        <f t="shared" si="1"/>
        <v>3450239.9999999995</v>
      </c>
      <c r="N27" s="517">
        <f t="shared" si="1"/>
        <v>346751.99999999994</v>
      </c>
      <c r="O27" s="517">
        <f t="shared" si="1"/>
        <v>0</v>
      </c>
      <c r="P27" s="517">
        <f t="shared" si="1"/>
        <v>0</v>
      </c>
      <c r="Q27" s="517">
        <f t="shared" si="1"/>
        <v>3796992</v>
      </c>
    </row>
    <row r="28" spans="1:17" ht="12.75">
      <c r="A28" s="7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4" ht="12.75">
      <c r="A29" s="11" t="s">
        <v>8</v>
      </c>
      <c r="B29"/>
      <c r="C29"/>
      <c r="D29"/>
    </row>
    <row r="30" spans="1:4" ht="12.75">
      <c r="A30" t="s">
        <v>9</v>
      </c>
      <c r="B30"/>
      <c r="C30"/>
      <c r="D30"/>
    </row>
    <row r="31" spans="1:12" ht="12.75">
      <c r="A31" t="s">
        <v>10</v>
      </c>
      <c r="B31"/>
      <c r="C31"/>
      <c r="D31"/>
      <c r="I31" s="12"/>
      <c r="J31" s="12"/>
      <c r="K31" s="12"/>
      <c r="L31" s="12"/>
    </row>
    <row r="32" spans="1:12" ht="12.75">
      <c r="A32" s="16" t="s">
        <v>430</v>
      </c>
      <c r="J32" s="12"/>
      <c r="K32" s="12"/>
      <c r="L32" s="12"/>
    </row>
    <row r="33" spans="3:13" ht="12.75">
      <c r="C33" s="16" t="s">
        <v>431</v>
      </c>
      <c r="E33" s="13"/>
      <c r="F33" s="13"/>
      <c r="G33" s="13"/>
      <c r="H33" s="13"/>
      <c r="I33" s="13"/>
      <c r="J33" s="13"/>
      <c r="K33" s="13"/>
      <c r="L33" s="13"/>
      <c r="M33" s="13"/>
    </row>
    <row r="34" spans="1:17" ht="12.75">
      <c r="A34" s="530" t="s">
        <v>1004</v>
      </c>
      <c r="B34" s="15"/>
      <c r="C34" s="15"/>
      <c r="D34" s="15"/>
      <c r="E34" s="15"/>
      <c r="F34" s="15"/>
      <c r="G34" s="15"/>
      <c r="I34" s="15"/>
      <c r="O34" s="611" t="s">
        <v>12</v>
      </c>
      <c r="P34" s="611"/>
      <c r="Q34" s="612"/>
    </row>
    <row r="35" spans="1:17" ht="12.75" customHeight="1">
      <c r="A35" s="611" t="s">
        <v>13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</row>
    <row r="36" spans="2:18" ht="12.7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599" t="s">
        <v>19</v>
      </c>
      <c r="O36" s="599"/>
      <c r="P36" s="599"/>
      <c r="Q36" s="599"/>
      <c r="R36" s="88"/>
    </row>
    <row r="37" spans="1:17" ht="12.75">
      <c r="A37" s="15"/>
      <c r="B37" s="15"/>
      <c r="C37" s="15"/>
      <c r="D37" s="15"/>
      <c r="E37" s="15"/>
      <c r="F37" s="15"/>
      <c r="N37" s="581" t="s">
        <v>85</v>
      </c>
      <c r="O37" s="581"/>
      <c r="P37" s="581"/>
      <c r="Q37" s="581"/>
    </row>
    <row r="38" spans="1:12" ht="12.75">
      <c r="A38" s="688"/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</row>
    <row r="45" spans="3:9" ht="12.75">
      <c r="C45" s="16">
        <v>16165</v>
      </c>
      <c r="D45" s="16">
        <v>3617</v>
      </c>
      <c r="E45" s="16">
        <f>C45+D45</f>
        <v>19782</v>
      </c>
      <c r="I45" s="16">
        <v>26368</v>
      </c>
    </row>
    <row r="46" spans="3:9" ht="12.75">
      <c r="C46" s="16">
        <v>5548</v>
      </c>
      <c r="D46" s="16">
        <v>2081</v>
      </c>
      <c r="E46" s="16">
        <f>C46+D46</f>
        <v>7629</v>
      </c>
      <c r="I46" s="16">
        <v>18609</v>
      </c>
    </row>
    <row r="47" spans="3:18" ht="12.75">
      <c r="C47" s="16">
        <v>1441</v>
      </c>
      <c r="E47" s="16">
        <f>C47+D47</f>
        <v>1441</v>
      </c>
      <c r="P47" s="16">
        <v>24788</v>
      </c>
      <c r="Q47" s="16">
        <f>P47/P49*100</f>
        <v>90.8684335936068</v>
      </c>
      <c r="R47" s="16">
        <f>S49*Q47/100</f>
        <v>23960.188569962236</v>
      </c>
    </row>
    <row r="48" spans="3:18" ht="12.75">
      <c r="C48" s="16">
        <v>1634</v>
      </c>
      <c r="D48" s="16">
        <v>313</v>
      </c>
      <c r="E48" s="16">
        <f>C48+D48</f>
        <v>1947</v>
      </c>
      <c r="P48" s="16">
        <v>2491</v>
      </c>
      <c r="Q48" s="16">
        <f>P48/P49*100</f>
        <v>9.131566406393196</v>
      </c>
      <c r="R48" s="16">
        <f>Q48*S49/100</f>
        <v>2407.811430037758</v>
      </c>
    </row>
    <row r="49" spans="3:19" ht="12.75">
      <c r="C49" s="16">
        <f>SUM(C45:C48)</f>
        <v>24788</v>
      </c>
      <c r="D49" s="16">
        <f>SUM(D45:D48)</f>
        <v>6011</v>
      </c>
      <c r="E49" s="16">
        <f>C49+D49</f>
        <v>30799</v>
      </c>
      <c r="P49" s="16">
        <f>SUM(P47:P48)</f>
        <v>27279</v>
      </c>
      <c r="Q49" s="16">
        <f>SUM(Q47:Q48)</f>
        <v>99.99999999999999</v>
      </c>
      <c r="S49" s="16">
        <v>26368</v>
      </c>
    </row>
    <row r="50" spans="9:11" ht="12.75">
      <c r="I50" s="20">
        <v>16165</v>
      </c>
      <c r="J50" s="16">
        <f>I50/I$54*100</f>
        <v>65.21300629336776</v>
      </c>
      <c r="K50" s="515">
        <f>L$54*J50/100</f>
        <v>15625.036307890914</v>
      </c>
    </row>
    <row r="51" spans="9:11" ht="12.75">
      <c r="I51" s="20">
        <v>5548</v>
      </c>
      <c r="J51" s="16">
        <f>I51/I$54*100</f>
        <v>22.3817976440213</v>
      </c>
      <c r="K51" s="515">
        <f>L$54*J51/100</f>
        <v>5362.6787155075035</v>
      </c>
    </row>
    <row r="52" spans="4:11" ht="12.75">
      <c r="D52" s="16">
        <v>3617</v>
      </c>
      <c r="E52" s="16">
        <v>1626</v>
      </c>
      <c r="F52" s="16">
        <f>D52-E52</f>
        <v>1991</v>
      </c>
      <c r="I52" s="20">
        <v>1441</v>
      </c>
      <c r="J52" s="16">
        <f>I52/I$54*100</f>
        <v>5.813296756495078</v>
      </c>
      <c r="K52" s="515">
        <f>L$54*J52/100</f>
        <v>1392.8659028562208</v>
      </c>
    </row>
    <row r="53" spans="4:11" ht="12.75">
      <c r="D53" s="16">
        <v>2081</v>
      </c>
      <c r="E53" s="16">
        <v>635</v>
      </c>
      <c r="F53" s="16">
        <f>D53-E53</f>
        <v>1446</v>
      </c>
      <c r="I53" s="20">
        <v>1634</v>
      </c>
      <c r="J53" s="16">
        <f>I53/I$54*100</f>
        <v>6.591899306115863</v>
      </c>
      <c r="K53" s="515">
        <f>L$54*J53/100</f>
        <v>1579.4190737453607</v>
      </c>
    </row>
    <row r="54" spans="6:12" ht="12.75">
      <c r="F54" s="16">
        <f>D54-E54</f>
        <v>0</v>
      </c>
      <c r="I54" s="16">
        <f>SUM(I50:I53)</f>
        <v>24788</v>
      </c>
      <c r="J54" s="514">
        <f>SUM(J50:J53)</f>
        <v>100</v>
      </c>
      <c r="K54" s="16">
        <f>SUM(K50:K53)</f>
        <v>23960</v>
      </c>
      <c r="L54" s="16">
        <v>23960</v>
      </c>
    </row>
    <row r="55" spans="4:6" ht="12.75">
      <c r="D55" s="16">
        <v>313</v>
      </c>
      <c r="E55" s="16">
        <v>230</v>
      </c>
      <c r="F55" s="16">
        <f>D55-E55</f>
        <v>83</v>
      </c>
    </row>
    <row r="56" spans="4:6" ht="12.75">
      <c r="D56" s="16">
        <v>6011</v>
      </c>
      <c r="E56" s="16">
        <f>SUM(E52:E55)</f>
        <v>2491</v>
      </c>
      <c r="F56" s="16">
        <f>D56-E56</f>
        <v>3520</v>
      </c>
    </row>
    <row r="57" spans="9:11" ht="12.75">
      <c r="I57" s="20">
        <v>1626</v>
      </c>
      <c r="J57" s="16">
        <f>I57/I$61*100</f>
        <v>65.27498996386993</v>
      </c>
      <c r="K57" s="515">
        <f>L$61*J57/100</f>
        <v>1571.821758329988</v>
      </c>
    </row>
    <row r="58" spans="9:11" ht="12.75">
      <c r="I58" s="20">
        <v>635</v>
      </c>
      <c r="J58" s="16">
        <f>I58/I$61*100</f>
        <v>25.491770373344036</v>
      </c>
      <c r="K58" s="515">
        <f>L$61*J58/100</f>
        <v>613.8418305901243</v>
      </c>
    </row>
    <row r="59" spans="9:11" ht="12.75">
      <c r="I59" s="20"/>
      <c r="J59" s="16">
        <f>I59/I$61*100</f>
        <v>0</v>
      </c>
      <c r="K59" s="515">
        <f>L$61*J59/100</f>
        <v>0</v>
      </c>
    </row>
    <row r="60" spans="9:11" ht="12.75">
      <c r="I60" s="20">
        <v>230</v>
      </c>
      <c r="J60" s="16">
        <f>I60/I$61*100</f>
        <v>9.23323966278603</v>
      </c>
      <c r="K60" s="515">
        <f>L$61*J60/100</f>
        <v>222.3364110798876</v>
      </c>
    </row>
    <row r="61" spans="9:12" ht="12.75">
      <c r="I61" s="16">
        <f>SUM(I57:I60)</f>
        <v>2491</v>
      </c>
      <c r="J61" s="514">
        <f>SUM(J57:J60)</f>
        <v>100</v>
      </c>
      <c r="K61" s="16">
        <f>SUM(K57:K60)</f>
        <v>2408</v>
      </c>
      <c r="L61" s="16">
        <v>2408</v>
      </c>
    </row>
    <row r="64" ht="12.75">
      <c r="K64" s="515">
        <f>K50+K57</f>
        <v>17196.858066220902</v>
      </c>
    </row>
    <row r="65" ht="12.75">
      <c r="K65" s="515">
        <f>K51+K58</f>
        <v>5976.520546097628</v>
      </c>
    </row>
    <row r="66" ht="12.75">
      <c r="K66" s="515">
        <f>K52+K59</f>
        <v>1392.8659028562208</v>
      </c>
    </row>
    <row r="67" ht="12.75">
      <c r="K67" s="515">
        <f>K53+K60</f>
        <v>1801.7554848252482</v>
      </c>
    </row>
    <row r="68" ht="12.75">
      <c r="K68" s="515">
        <f>SUM(K64:K67)</f>
        <v>26368</v>
      </c>
    </row>
    <row r="71" spans="9:13" ht="12.75">
      <c r="I71" s="16">
        <v>15486</v>
      </c>
      <c r="J71" s="16">
        <v>1626</v>
      </c>
      <c r="M71" s="16">
        <v>17112</v>
      </c>
    </row>
    <row r="72" spans="9:13" ht="12.75">
      <c r="I72" s="16">
        <v>5498</v>
      </c>
      <c r="J72" s="16">
        <v>635</v>
      </c>
      <c r="M72" s="16">
        <v>6133</v>
      </c>
    </row>
    <row r="73" spans="9:13" ht="12.75">
      <c r="I73" s="16">
        <v>1735</v>
      </c>
      <c r="M73" s="16">
        <v>1735</v>
      </c>
    </row>
    <row r="74" spans="9:13" ht="12.75">
      <c r="I74" s="16">
        <v>1618</v>
      </c>
      <c r="J74" s="16">
        <v>230</v>
      </c>
      <c r="M74" s="16">
        <v>1848</v>
      </c>
    </row>
    <row r="75" spans="9:13" ht="12.75">
      <c r="I75" s="16">
        <f>SUM(I71:I74)</f>
        <v>24337</v>
      </c>
      <c r="J75" s="16">
        <f>SUM(J71:J74)</f>
        <v>2491</v>
      </c>
      <c r="K75" s="16">
        <f>SUM(K71:K74)</f>
        <v>0</v>
      </c>
      <c r="L75" s="16">
        <f>SUM(L71:L74)</f>
        <v>0</v>
      </c>
      <c r="M75" s="16">
        <f>SUM(M71:M74)</f>
        <v>26828</v>
      </c>
    </row>
    <row r="80" ht="12.75">
      <c r="D80" s="16" t="s">
        <v>1000</v>
      </c>
    </row>
    <row r="81" spans="4:6" ht="12.75">
      <c r="D81" s="16">
        <v>16165</v>
      </c>
      <c r="E81" s="16">
        <v>3617</v>
      </c>
      <c r="F81" s="16">
        <f>D81+E81</f>
        <v>19782</v>
      </c>
    </row>
    <row r="82" spans="4:6" ht="12.75">
      <c r="D82" s="16">
        <v>5548</v>
      </c>
      <c r="E82" s="16">
        <v>2081</v>
      </c>
      <c r="F82" s="16">
        <f>D82+E82</f>
        <v>7629</v>
      </c>
    </row>
    <row r="83" spans="4:6" ht="12.75">
      <c r="D83" s="16">
        <v>1441</v>
      </c>
      <c r="F83" s="16">
        <f>D83+E83</f>
        <v>1441</v>
      </c>
    </row>
    <row r="84" spans="4:6" ht="12.75">
      <c r="D84" s="16">
        <v>1634</v>
      </c>
      <c r="E84" s="16">
        <v>313</v>
      </c>
      <c r="F84" s="16">
        <f>D84+E84</f>
        <v>1947</v>
      </c>
    </row>
    <row r="85" spans="4:6" ht="12.75">
      <c r="D85" s="16">
        <f>SUM(D81:D84)</f>
        <v>24788</v>
      </c>
      <c r="E85" s="16">
        <f>SUM(E81:E84)</f>
        <v>6011</v>
      </c>
      <c r="F85" s="16">
        <f>SUM(F81:F84)</f>
        <v>30799</v>
      </c>
    </row>
  </sheetData>
  <sheetProtection/>
  <mergeCells count="15">
    <mergeCell ref="O1:Q1"/>
    <mergeCell ref="A2:L2"/>
    <mergeCell ref="A3:L3"/>
    <mergeCell ref="A8:A9"/>
    <mergeCell ref="B8:B9"/>
    <mergeCell ref="C8:G8"/>
    <mergeCell ref="H8:L8"/>
    <mergeCell ref="M8:Q8"/>
    <mergeCell ref="O34:Q34"/>
    <mergeCell ref="A35:Q35"/>
    <mergeCell ref="N7:Q7"/>
    <mergeCell ref="A5:O5"/>
    <mergeCell ref="A38:L38"/>
    <mergeCell ref="N37:Q37"/>
    <mergeCell ref="N36:Q3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zoomScale="80" zoomScaleSheetLayoutView="80" zoomScalePageLayoutView="0" workbookViewId="0" topLeftCell="A1">
      <selection activeCell="C11" sqref="C11:D14"/>
    </sheetView>
  </sheetViews>
  <sheetFormatPr defaultColWidth="9.140625" defaultRowHeight="12.75"/>
  <cols>
    <col min="1" max="1" width="7.140625" style="16" customWidth="1"/>
    <col min="2" max="2" width="9.140625" style="16" customWidth="1"/>
    <col min="3" max="3" width="9.57421875" style="16" customWidth="1"/>
    <col min="4" max="4" width="9.28125" style="16" customWidth="1"/>
    <col min="5" max="6" width="9.140625" style="16" customWidth="1"/>
    <col min="7" max="7" width="10.8515625" style="16" customWidth="1"/>
    <col min="8" max="8" width="10.28125" style="16" customWidth="1"/>
    <col min="9" max="9" width="10.8515625" style="16" customWidth="1"/>
    <col min="10" max="10" width="10.28125" style="16" customWidth="1"/>
    <col min="11" max="11" width="11.28125" style="16" customWidth="1"/>
    <col min="12" max="12" width="11.7109375" style="16" customWidth="1"/>
    <col min="13" max="13" width="9.7109375" style="16" customWidth="1"/>
    <col min="14" max="14" width="8.7109375" style="16" customWidth="1"/>
    <col min="15" max="15" width="8.8515625" style="16" customWidth="1"/>
    <col min="16" max="16" width="9.140625" style="16" customWidth="1"/>
    <col min="17" max="17" width="11.00390625" style="16" customWidth="1"/>
    <col min="18" max="18" width="9.140625" style="16" customWidth="1"/>
    <col min="19" max="16384" width="9.140625" style="16" customWidth="1"/>
  </cols>
  <sheetData>
    <row r="1" spans="15:17" ht="12.75" customHeight="1">
      <c r="O1" s="585" t="s">
        <v>62</v>
      </c>
      <c r="P1" s="585"/>
      <c r="Q1" s="585"/>
    </row>
    <row r="2" spans="1:16" ht="15.75">
      <c r="A2" s="586" t="s">
        <v>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46"/>
      <c r="N2" s="46"/>
      <c r="O2" s="46"/>
      <c r="P2" s="46"/>
    </row>
    <row r="3" spans="1:16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45"/>
      <c r="N3" s="45"/>
      <c r="O3" s="45"/>
      <c r="P3" s="45"/>
    </row>
    <row r="4" ht="11.25" customHeight="1"/>
    <row r="5" spans="1:12" ht="15.75">
      <c r="A5" s="687" t="s">
        <v>804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7" spans="1:18" ht="12" customHeight="1">
      <c r="A7" s="37" t="s">
        <v>1003</v>
      </c>
      <c r="B7" s="37"/>
      <c r="C7" s="15"/>
      <c r="N7" s="108" t="s">
        <v>837</v>
      </c>
      <c r="O7" s="108"/>
      <c r="P7" s="108"/>
      <c r="Q7" s="108"/>
      <c r="R7" s="108"/>
    </row>
    <row r="8" spans="1:17" s="15" customFormat="1" ht="29.25" customHeight="1">
      <c r="A8" s="562" t="s">
        <v>2</v>
      </c>
      <c r="B8" s="562" t="s">
        <v>3</v>
      </c>
      <c r="C8" s="597" t="s">
        <v>766</v>
      </c>
      <c r="D8" s="597"/>
      <c r="E8" s="597"/>
      <c r="F8" s="597"/>
      <c r="G8" s="597"/>
      <c r="H8" s="689" t="s">
        <v>635</v>
      </c>
      <c r="I8" s="597"/>
      <c r="J8" s="597"/>
      <c r="K8" s="597"/>
      <c r="L8" s="597"/>
      <c r="M8" s="690" t="s">
        <v>113</v>
      </c>
      <c r="N8" s="691"/>
      <c r="O8" s="691"/>
      <c r="P8" s="691"/>
      <c r="Q8" s="692"/>
    </row>
    <row r="9" spans="1:19" s="15" customFormat="1" ht="38.25">
      <c r="A9" s="562"/>
      <c r="B9" s="562"/>
      <c r="C9" s="5" t="s">
        <v>212</v>
      </c>
      <c r="D9" s="5" t="s">
        <v>213</v>
      </c>
      <c r="E9" s="5" t="s">
        <v>357</v>
      </c>
      <c r="F9" s="7" t="s">
        <v>219</v>
      </c>
      <c r="G9" s="7" t="s">
        <v>118</v>
      </c>
      <c r="H9" s="5" t="s">
        <v>212</v>
      </c>
      <c r="I9" s="5" t="s">
        <v>213</v>
      </c>
      <c r="J9" s="5" t="s">
        <v>357</v>
      </c>
      <c r="K9" s="5" t="s">
        <v>219</v>
      </c>
      <c r="L9" s="5" t="s">
        <v>119</v>
      </c>
      <c r="M9" s="5" t="s">
        <v>212</v>
      </c>
      <c r="N9" s="5" t="s">
        <v>213</v>
      </c>
      <c r="O9" s="5" t="s">
        <v>357</v>
      </c>
      <c r="P9" s="7" t="s">
        <v>219</v>
      </c>
      <c r="Q9" s="5" t="s">
        <v>120</v>
      </c>
      <c r="R9" s="31"/>
      <c r="S9" s="32"/>
    </row>
    <row r="10" spans="1:17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7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3">
        <v>14</v>
      </c>
      <c r="O10" s="1">
        <v>15</v>
      </c>
      <c r="P10" s="5">
        <v>16</v>
      </c>
      <c r="Q10" s="5">
        <v>17</v>
      </c>
    </row>
    <row r="11" spans="1:19" ht="12.75">
      <c r="A11" s="19">
        <v>1</v>
      </c>
      <c r="B11" s="395" t="s">
        <v>923</v>
      </c>
      <c r="C11" s="20">
        <v>12983</v>
      </c>
      <c r="D11" s="20">
        <v>1747</v>
      </c>
      <c r="E11" s="20"/>
      <c r="F11" s="29"/>
      <c r="G11" s="29">
        <f>SUM(C11:F11)</f>
        <v>14730</v>
      </c>
      <c r="H11" s="517">
        <v>11424.31922276197</v>
      </c>
      <c r="I11" s="517">
        <v>1537.2153209109729</v>
      </c>
      <c r="J11" s="517"/>
      <c r="K11" s="517"/>
      <c r="L11" s="518">
        <f>SUM(H11:K11)</f>
        <v>12961.534543672942</v>
      </c>
      <c r="M11" s="517">
        <f aca="true" t="shared" si="0" ref="M11:N14">H11*144</f>
        <v>1645101.9680777236</v>
      </c>
      <c r="N11" s="517">
        <f t="shared" si="0"/>
        <v>221359.0062111801</v>
      </c>
      <c r="O11" s="517"/>
      <c r="P11" s="517"/>
      <c r="Q11" s="518">
        <f>SUM(M11:P11)</f>
        <v>1866460.9742889036</v>
      </c>
      <c r="R11" s="16">
        <f>L11*144</f>
        <v>1866460.9742889036</v>
      </c>
      <c r="S11" s="515">
        <f>Q11-R11</f>
        <v>0</v>
      </c>
    </row>
    <row r="12" spans="1:19" ht="12.75">
      <c r="A12" s="19">
        <v>2</v>
      </c>
      <c r="B12" s="395" t="s">
        <v>924</v>
      </c>
      <c r="C12" s="20">
        <v>3695</v>
      </c>
      <c r="D12" s="20">
        <v>503</v>
      </c>
      <c r="E12" s="20"/>
      <c r="F12" s="29"/>
      <c r="G12" s="29">
        <f>SUM(C12:F12)</f>
        <v>4198</v>
      </c>
      <c r="H12" s="517">
        <v>3251.394864677308</v>
      </c>
      <c r="I12" s="517">
        <v>442.5983436853003</v>
      </c>
      <c r="J12" s="517"/>
      <c r="K12" s="517"/>
      <c r="L12" s="518">
        <f>SUM(H12:K12)</f>
        <v>3693.993208362608</v>
      </c>
      <c r="M12" s="517">
        <f t="shared" si="0"/>
        <v>468200.8605135323</v>
      </c>
      <c r="N12" s="517">
        <f t="shared" si="0"/>
        <v>63734.16149068324</v>
      </c>
      <c r="O12" s="517"/>
      <c r="P12" s="517"/>
      <c r="Q12" s="518">
        <f>SUM(M12:P12)</f>
        <v>531935.0220042155</v>
      </c>
      <c r="R12" s="16">
        <f>L12*144</f>
        <v>531935.0220042155</v>
      </c>
      <c r="S12" s="515">
        <f>Q12-R12</f>
        <v>0</v>
      </c>
    </row>
    <row r="13" spans="1:19" ht="12.75">
      <c r="A13" s="19">
        <v>3</v>
      </c>
      <c r="B13" s="395" t="s">
        <v>925</v>
      </c>
      <c r="C13" s="20">
        <v>1032</v>
      </c>
      <c r="D13" s="20"/>
      <c r="E13" s="20"/>
      <c r="F13" s="29"/>
      <c r="G13" s="29">
        <f>SUM(C13:F13)</f>
        <v>1032</v>
      </c>
      <c r="H13" s="517">
        <v>908.1027064538514</v>
      </c>
      <c r="I13" s="517">
        <v>0</v>
      </c>
      <c r="J13" s="517"/>
      <c r="K13" s="517"/>
      <c r="L13" s="518">
        <f>SUM(H13:K13)</f>
        <v>908.1027064538514</v>
      </c>
      <c r="M13" s="517">
        <f t="shared" si="0"/>
        <v>130766.7897293546</v>
      </c>
      <c r="N13" s="517">
        <f t="shared" si="0"/>
        <v>0</v>
      </c>
      <c r="O13" s="517"/>
      <c r="P13" s="517"/>
      <c r="Q13" s="518">
        <f>SUM(M13:P13)</f>
        <v>130766.7897293546</v>
      </c>
      <c r="R13" s="16">
        <f>L13*144</f>
        <v>130766.7897293546</v>
      </c>
      <c r="S13" s="515">
        <f>Q13-R13</f>
        <v>0</v>
      </c>
    </row>
    <row r="14" spans="1:19" ht="12.75">
      <c r="A14" s="19">
        <v>4</v>
      </c>
      <c r="B14" s="395" t="s">
        <v>926</v>
      </c>
      <c r="C14" s="20">
        <v>1023</v>
      </c>
      <c r="D14" s="20">
        <v>165</v>
      </c>
      <c r="E14" s="20"/>
      <c r="F14" s="29"/>
      <c r="G14" s="29">
        <f>SUM(C14:F14)</f>
        <v>1188</v>
      </c>
      <c r="H14" s="517">
        <v>900.1832061068703</v>
      </c>
      <c r="I14" s="517">
        <v>145.18633540372673</v>
      </c>
      <c r="J14" s="517"/>
      <c r="K14" s="517"/>
      <c r="L14" s="518">
        <f>SUM(H14:K14)</f>
        <v>1045.3695415105972</v>
      </c>
      <c r="M14" s="517">
        <f t="shared" si="0"/>
        <v>129626.38167938933</v>
      </c>
      <c r="N14" s="517">
        <f t="shared" si="0"/>
        <v>20906.83229813665</v>
      </c>
      <c r="O14" s="517"/>
      <c r="P14" s="517"/>
      <c r="Q14" s="518">
        <f>SUM(M14:P14)</f>
        <v>150533.213977526</v>
      </c>
      <c r="R14" s="16">
        <f>L14*144</f>
        <v>150533.213977526</v>
      </c>
      <c r="S14" s="515">
        <f>Q14-R14</f>
        <v>0</v>
      </c>
    </row>
    <row r="15" spans="1:18" ht="12.75">
      <c r="A15" s="19">
        <v>5</v>
      </c>
      <c r="B15" s="20"/>
      <c r="C15" s="20"/>
      <c r="D15" s="20"/>
      <c r="E15" s="20"/>
      <c r="F15" s="29"/>
      <c r="G15" s="29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16">
        <f>SUM(R11:R14)</f>
        <v>2679695.9999999995</v>
      </c>
    </row>
    <row r="16" spans="1:17" ht="12.75">
      <c r="A16" s="19">
        <v>6</v>
      </c>
      <c r="B16" s="20"/>
      <c r="C16" s="20"/>
      <c r="D16" s="20"/>
      <c r="E16" s="20"/>
      <c r="F16" s="29"/>
      <c r="G16" s="29"/>
      <c r="H16" s="517"/>
      <c r="I16" s="517"/>
      <c r="J16" s="517"/>
      <c r="K16" s="517"/>
      <c r="L16" s="517"/>
      <c r="M16" s="517"/>
      <c r="N16" s="517"/>
      <c r="O16" s="517"/>
      <c r="P16" s="517"/>
      <c r="Q16" s="517"/>
    </row>
    <row r="17" spans="1:17" ht="12.75">
      <c r="A17" s="19">
        <v>7</v>
      </c>
      <c r="B17" s="20"/>
      <c r="C17" s="20"/>
      <c r="D17" s="20"/>
      <c r="E17" s="20"/>
      <c r="F17" s="29"/>
      <c r="G17" s="29"/>
      <c r="H17" s="517"/>
      <c r="I17" s="517"/>
      <c r="J17" s="517"/>
      <c r="K17" s="517"/>
      <c r="L17" s="517"/>
      <c r="M17" s="517"/>
      <c r="N17" s="517"/>
      <c r="O17" s="517"/>
      <c r="P17" s="517"/>
      <c r="Q17" s="517"/>
    </row>
    <row r="18" spans="1:17" ht="12.75">
      <c r="A18" s="19">
        <v>8</v>
      </c>
      <c r="B18" s="20"/>
      <c r="C18" s="20"/>
      <c r="D18" s="20"/>
      <c r="E18" s="20"/>
      <c r="F18" s="29"/>
      <c r="G18" s="29"/>
      <c r="H18" s="517"/>
      <c r="I18" s="517"/>
      <c r="J18" s="517"/>
      <c r="K18" s="517"/>
      <c r="L18" s="517"/>
      <c r="M18" s="517"/>
      <c r="N18" s="517"/>
      <c r="O18" s="517"/>
      <c r="P18" s="517"/>
      <c r="Q18" s="517"/>
    </row>
    <row r="19" spans="1:17" ht="12.75">
      <c r="A19" s="19">
        <v>9</v>
      </c>
      <c r="B19" s="20"/>
      <c r="C19" s="20"/>
      <c r="D19" s="20"/>
      <c r="E19" s="20"/>
      <c r="F19" s="29"/>
      <c r="G19" s="29"/>
      <c r="H19" s="517"/>
      <c r="I19" s="517"/>
      <c r="J19" s="517"/>
      <c r="K19" s="517"/>
      <c r="L19" s="517"/>
      <c r="M19" s="517"/>
      <c r="N19" s="517"/>
      <c r="O19" s="517"/>
      <c r="P19" s="517"/>
      <c r="Q19" s="517"/>
    </row>
    <row r="20" spans="1:17" ht="12.75">
      <c r="A20" s="19">
        <v>10</v>
      </c>
      <c r="B20" s="20"/>
      <c r="C20" s="20"/>
      <c r="D20" s="20"/>
      <c r="E20" s="20"/>
      <c r="F20" s="29"/>
      <c r="G20" s="29"/>
      <c r="H20" s="517"/>
      <c r="I20" s="517"/>
      <c r="J20" s="517"/>
      <c r="K20" s="517"/>
      <c r="L20" s="517"/>
      <c r="M20" s="517"/>
      <c r="N20" s="517"/>
      <c r="O20" s="517"/>
      <c r="P20" s="517"/>
      <c r="Q20" s="517"/>
    </row>
    <row r="21" spans="1:17" ht="12.75">
      <c r="A21" s="19">
        <v>11</v>
      </c>
      <c r="B21" s="20"/>
      <c r="C21" s="20"/>
      <c r="D21" s="20"/>
      <c r="E21" s="20"/>
      <c r="F21" s="29"/>
      <c r="G21" s="29"/>
      <c r="H21" s="517"/>
      <c r="I21" s="517"/>
      <c r="J21" s="517"/>
      <c r="K21" s="517"/>
      <c r="L21" s="517"/>
      <c r="M21" s="517"/>
      <c r="N21" s="517"/>
      <c r="O21" s="517"/>
      <c r="P21" s="517"/>
      <c r="Q21" s="517"/>
    </row>
    <row r="22" spans="1:17" ht="12.75">
      <c r="A22" s="19">
        <v>12</v>
      </c>
      <c r="B22" s="20"/>
      <c r="C22" s="20"/>
      <c r="D22" s="20"/>
      <c r="E22" s="20"/>
      <c r="F22" s="29"/>
      <c r="G22" s="29"/>
      <c r="H22" s="517"/>
      <c r="I22" s="517"/>
      <c r="J22" s="517"/>
      <c r="K22" s="517"/>
      <c r="L22" s="517"/>
      <c r="M22" s="517"/>
      <c r="N22" s="517"/>
      <c r="O22" s="517"/>
      <c r="P22" s="517"/>
      <c r="Q22" s="517"/>
    </row>
    <row r="23" spans="1:17" ht="12.75">
      <c r="A23" s="19">
        <v>13</v>
      </c>
      <c r="B23" s="20"/>
      <c r="C23" s="20"/>
      <c r="D23" s="20"/>
      <c r="E23" s="20"/>
      <c r="F23" s="29"/>
      <c r="G23" s="29"/>
      <c r="H23" s="517"/>
      <c r="I23" s="517"/>
      <c r="J23" s="517"/>
      <c r="K23" s="517"/>
      <c r="L23" s="517"/>
      <c r="M23" s="517"/>
      <c r="N23" s="517"/>
      <c r="O23" s="517"/>
      <c r="P23" s="517"/>
      <c r="Q23" s="517"/>
    </row>
    <row r="24" spans="1:17" ht="12.75">
      <c r="A24" s="19">
        <v>14</v>
      </c>
      <c r="B24" s="20"/>
      <c r="C24" s="20"/>
      <c r="D24" s="20"/>
      <c r="E24" s="20"/>
      <c r="F24" s="29"/>
      <c r="G24" s="29"/>
      <c r="H24" s="517"/>
      <c r="I24" s="517"/>
      <c r="J24" s="517"/>
      <c r="K24" s="517"/>
      <c r="L24" s="517"/>
      <c r="M24" s="517"/>
      <c r="N24" s="517"/>
      <c r="O24" s="517"/>
      <c r="P24" s="517"/>
      <c r="Q24" s="517"/>
    </row>
    <row r="25" spans="1:17" ht="12.75">
      <c r="A25" s="21" t="s">
        <v>7</v>
      </c>
      <c r="B25" s="20"/>
      <c r="C25" s="20"/>
      <c r="D25" s="20"/>
      <c r="E25" s="20"/>
      <c r="F25" s="29"/>
      <c r="G25" s="29"/>
      <c r="H25" s="517"/>
      <c r="I25" s="517"/>
      <c r="J25" s="517"/>
      <c r="K25" s="517"/>
      <c r="L25" s="517"/>
      <c r="M25" s="517"/>
      <c r="N25" s="517"/>
      <c r="O25" s="517"/>
      <c r="P25" s="517"/>
      <c r="Q25" s="517"/>
    </row>
    <row r="26" spans="1:17" ht="12.75">
      <c r="A26" s="21" t="s">
        <v>7</v>
      </c>
      <c r="B26" s="20"/>
      <c r="C26" s="20"/>
      <c r="D26" s="20"/>
      <c r="E26" s="20"/>
      <c r="F26" s="29"/>
      <c r="G26" s="29"/>
      <c r="H26" s="517"/>
      <c r="I26" s="517"/>
      <c r="J26" s="517"/>
      <c r="K26" s="517"/>
      <c r="L26" s="517"/>
      <c r="M26" s="517"/>
      <c r="N26" s="517"/>
      <c r="O26" s="517"/>
      <c r="P26" s="517"/>
      <c r="Q26" s="517"/>
    </row>
    <row r="27" spans="1:17" ht="12.75">
      <c r="A27" s="3" t="s">
        <v>18</v>
      </c>
      <c r="B27" s="20"/>
      <c r="C27" s="20">
        <f>SUM(C11:C26)</f>
        <v>18733</v>
      </c>
      <c r="D27" s="20">
        <f aca="true" t="shared" si="1" ref="D27:Q27">SUM(D11:D26)</f>
        <v>2415</v>
      </c>
      <c r="E27" s="20">
        <f t="shared" si="1"/>
        <v>0</v>
      </c>
      <c r="F27" s="20">
        <f t="shared" si="1"/>
        <v>0</v>
      </c>
      <c r="G27" s="20">
        <f t="shared" si="1"/>
        <v>21148</v>
      </c>
      <c r="H27" s="517">
        <f t="shared" si="1"/>
        <v>16484</v>
      </c>
      <c r="I27" s="517">
        <f t="shared" si="1"/>
        <v>2125</v>
      </c>
      <c r="J27" s="517">
        <f t="shared" si="1"/>
        <v>0</v>
      </c>
      <c r="K27" s="517">
        <f t="shared" si="1"/>
        <v>0</v>
      </c>
      <c r="L27" s="517">
        <f t="shared" si="1"/>
        <v>18609</v>
      </c>
      <c r="M27" s="517">
        <f t="shared" si="1"/>
        <v>2373695.9999999995</v>
      </c>
      <c r="N27" s="517">
        <f t="shared" si="1"/>
        <v>306000</v>
      </c>
      <c r="O27" s="517">
        <f t="shared" si="1"/>
        <v>0</v>
      </c>
      <c r="P27" s="517">
        <f t="shared" si="1"/>
        <v>0</v>
      </c>
      <c r="Q27" s="517">
        <f t="shared" si="1"/>
        <v>2679695.9999999995</v>
      </c>
    </row>
    <row r="28" spans="1:17" ht="12.75">
      <c r="A28" s="7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4" ht="12.75">
      <c r="A29" s="11" t="s">
        <v>8</v>
      </c>
      <c r="B29"/>
      <c r="C29"/>
      <c r="D29"/>
    </row>
    <row r="30" spans="1:4" ht="12.75">
      <c r="A30" t="s">
        <v>9</v>
      </c>
      <c r="B30"/>
      <c r="C30"/>
      <c r="D30"/>
    </row>
    <row r="31" spans="1:12" ht="12.75">
      <c r="A31" t="s">
        <v>10</v>
      </c>
      <c r="B31"/>
      <c r="C31"/>
      <c r="D31"/>
      <c r="I31" s="12"/>
      <c r="J31" s="12"/>
      <c r="K31" s="12"/>
      <c r="L31" s="12"/>
    </row>
    <row r="32" spans="1:12" ht="12.75">
      <c r="A32" s="16" t="s">
        <v>430</v>
      </c>
      <c r="J32" s="12"/>
      <c r="K32" s="12"/>
      <c r="L32" s="12"/>
    </row>
    <row r="33" spans="3:13" ht="12.75">
      <c r="C33" s="16" t="s">
        <v>432</v>
      </c>
      <c r="E33" s="13"/>
      <c r="F33" s="13"/>
      <c r="G33" s="13"/>
      <c r="H33" s="13"/>
      <c r="I33" s="13"/>
      <c r="J33" s="13"/>
      <c r="K33" s="13"/>
      <c r="L33" s="13"/>
      <c r="M33" s="13"/>
    </row>
    <row r="35" spans="1:17" ht="12.75">
      <c r="A35" s="530" t="s">
        <v>1004</v>
      </c>
      <c r="B35" s="15"/>
      <c r="C35" s="15"/>
      <c r="D35" s="15"/>
      <c r="E35" s="15"/>
      <c r="F35" s="15"/>
      <c r="G35" s="15"/>
      <c r="I35" s="15"/>
      <c r="O35" s="611" t="s">
        <v>12</v>
      </c>
      <c r="P35" s="611"/>
      <c r="Q35" s="612"/>
    </row>
    <row r="36" spans="1:17" ht="12.75" customHeight="1">
      <c r="A36" s="611" t="s">
        <v>13</v>
      </c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</row>
    <row r="37" spans="2:19" ht="12.7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599" t="s">
        <v>19</v>
      </c>
      <c r="O37" s="599"/>
      <c r="P37" s="599"/>
      <c r="Q37" s="599"/>
      <c r="R37" s="88"/>
      <c r="S37" s="88"/>
    </row>
    <row r="38" spans="1:17" ht="12.75">
      <c r="A38" s="15"/>
      <c r="B38" s="15"/>
      <c r="C38" s="15"/>
      <c r="D38" s="15"/>
      <c r="E38" s="15"/>
      <c r="F38" s="15"/>
      <c r="N38" s="581" t="s">
        <v>85</v>
      </c>
      <c r="O38" s="581"/>
      <c r="P38" s="581"/>
      <c r="Q38" s="581"/>
    </row>
    <row r="39" spans="1:12" ht="12.75">
      <c r="A39" s="688"/>
      <c r="B39" s="688"/>
      <c r="C39" s="688"/>
      <c r="D39" s="688"/>
      <c r="E39" s="688"/>
      <c r="F39" s="688"/>
      <c r="G39" s="688"/>
      <c r="H39" s="688"/>
      <c r="I39" s="688"/>
      <c r="J39" s="688"/>
      <c r="K39" s="688"/>
      <c r="L39" s="688"/>
    </row>
    <row r="45" spans="3:9" ht="12.75">
      <c r="C45" s="16">
        <v>12983</v>
      </c>
      <c r="D45" s="16">
        <v>3457</v>
      </c>
      <c r="E45" s="16">
        <f>C45+D45</f>
        <v>16440</v>
      </c>
      <c r="I45" s="16">
        <v>26368</v>
      </c>
    </row>
    <row r="46" spans="3:9" ht="12.75">
      <c r="C46" s="16">
        <v>3695</v>
      </c>
      <c r="D46" s="16">
        <v>1604</v>
      </c>
      <c r="E46" s="16">
        <f>C46+D46</f>
        <v>5299</v>
      </c>
      <c r="I46" s="16">
        <v>18609</v>
      </c>
    </row>
    <row r="47" spans="3:18" ht="12.75">
      <c r="C47" s="16">
        <v>1032</v>
      </c>
      <c r="E47" s="16">
        <f>C47+D47</f>
        <v>1032</v>
      </c>
      <c r="P47" s="16">
        <v>18733</v>
      </c>
      <c r="Q47" s="16">
        <f>P47/P49*100</f>
        <v>88.58048042368073</v>
      </c>
      <c r="R47" s="16">
        <f>S49*Q47/100</f>
        <v>16483.941602042745</v>
      </c>
    </row>
    <row r="48" spans="3:18" ht="12.75">
      <c r="C48" s="16">
        <v>1023</v>
      </c>
      <c r="D48" s="16">
        <v>202</v>
      </c>
      <c r="E48" s="16">
        <f>C48+D48</f>
        <v>1225</v>
      </c>
      <c r="P48" s="16">
        <v>2415</v>
      </c>
      <c r="Q48" s="16">
        <f>P48/P49*100</f>
        <v>11.419519576319273</v>
      </c>
      <c r="R48" s="16">
        <f>Q48*S49/100</f>
        <v>2125.0583979572534</v>
      </c>
    </row>
    <row r="49" spans="3:19" ht="12.75">
      <c r="C49" s="16">
        <f>SUM(C45:C48)</f>
        <v>18733</v>
      </c>
      <c r="D49" s="16">
        <f>SUM(D45:D48)</f>
        <v>5263</v>
      </c>
      <c r="E49" s="16">
        <f>C49+D49</f>
        <v>23996</v>
      </c>
      <c r="P49" s="16">
        <f>SUM(P47:P48)</f>
        <v>21148</v>
      </c>
      <c r="Q49" s="16">
        <f>SUM(Q47:Q48)</f>
        <v>100</v>
      </c>
      <c r="S49" s="16">
        <v>18609</v>
      </c>
    </row>
    <row r="50" spans="9:11" ht="12.75">
      <c r="I50" s="20">
        <v>12983</v>
      </c>
      <c r="J50" s="16">
        <f>I50/I$54*100</f>
        <v>69.3055036566487</v>
      </c>
      <c r="K50" s="515">
        <f>L$54*J50/100</f>
        <v>11424.31922276197</v>
      </c>
    </row>
    <row r="51" spans="9:11" ht="12.75">
      <c r="I51" s="20">
        <v>3695</v>
      </c>
      <c r="J51" s="16">
        <f>I51/I$54*100</f>
        <v>19.724550258901406</v>
      </c>
      <c r="K51" s="515">
        <f>L$54*J51/100</f>
        <v>3251.394864677308</v>
      </c>
    </row>
    <row r="52" spans="4:11" ht="12.75">
      <c r="D52" s="16">
        <v>3457</v>
      </c>
      <c r="E52" s="20">
        <v>1747</v>
      </c>
      <c r="F52" s="16">
        <f>D52-E52</f>
        <v>1710</v>
      </c>
      <c r="I52" s="20">
        <v>1032</v>
      </c>
      <c r="J52" s="16">
        <f>I52/I$54*100</f>
        <v>5.508994821971921</v>
      </c>
      <c r="K52" s="515">
        <f>L$54*J52/100</f>
        <v>908.1027064538514</v>
      </c>
    </row>
    <row r="53" spans="4:11" ht="12.75">
      <c r="D53" s="16">
        <v>1604</v>
      </c>
      <c r="E53" s="20">
        <v>503</v>
      </c>
      <c r="F53" s="16">
        <f>D53-E53</f>
        <v>1101</v>
      </c>
      <c r="I53" s="20">
        <v>1023</v>
      </c>
      <c r="J53" s="16">
        <f>I53/I$54*100</f>
        <v>5.46095126247798</v>
      </c>
      <c r="K53" s="515">
        <f>L$54*J53/100</f>
        <v>900.1832061068703</v>
      </c>
    </row>
    <row r="54" spans="5:12" ht="12.75">
      <c r="E54" s="20"/>
      <c r="F54" s="16">
        <f>D54-E54</f>
        <v>0</v>
      </c>
      <c r="I54" s="16">
        <f>SUM(I50:I53)</f>
        <v>18733</v>
      </c>
      <c r="J54" s="514">
        <f>SUM(J50:J53)</f>
        <v>100</v>
      </c>
      <c r="K54" s="16">
        <f>SUM(K50:K53)</f>
        <v>16484</v>
      </c>
      <c r="L54" s="16">
        <v>16484</v>
      </c>
    </row>
    <row r="55" spans="4:6" ht="12.75">
      <c r="D55" s="16">
        <v>202</v>
      </c>
      <c r="E55" s="20">
        <v>165</v>
      </c>
      <c r="F55" s="16">
        <f>D55-E55</f>
        <v>37</v>
      </c>
    </row>
    <row r="56" spans="4:6" ht="12.75">
      <c r="D56" s="16">
        <f>SUM(D52:D55)</f>
        <v>5263</v>
      </c>
      <c r="E56" s="16">
        <f>SUM(E52:E55)</f>
        <v>2415</v>
      </c>
      <c r="F56" s="16">
        <f>D56-E56</f>
        <v>2848</v>
      </c>
    </row>
    <row r="57" spans="9:11" ht="12.75">
      <c r="I57" s="20">
        <v>1747</v>
      </c>
      <c r="J57" s="16">
        <f>I57/I$61*100</f>
        <v>72.33954451345755</v>
      </c>
      <c r="K57" s="515">
        <f>L$61*J57/100</f>
        <v>1537.2153209109729</v>
      </c>
    </row>
    <row r="58" spans="9:11" ht="12.75">
      <c r="I58" s="20">
        <v>503</v>
      </c>
      <c r="J58" s="16">
        <f>I58/I$61*100</f>
        <v>20.828157349896482</v>
      </c>
      <c r="K58" s="515">
        <f>L$61*J58/100</f>
        <v>442.5983436853003</v>
      </c>
    </row>
    <row r="59" spans="9:11" ht="12.75">
      <c r="I59" s="20"/>
      <c r="J59" s="16">
        <f>I59/I$61*100</f>
        <v>0</v>
      </c>
      <c r="K59" s="515">
        <f>L$61*J59/100</f>
        <v>0</v>
      </c>
    </row>
    <row r="60" spans="9:11" ht="12.75">
      <c r="I60" s="20">
        <v>165</v>
      </c>
      <c r="J60" s="16">
        <f>I60/I$61*100</f>
        <v>6.832298136645963</v>
      </c>
      <c r="K60" s="515">
        <f>L$61*J60/100</f>
        <v>145.18633540372673</v>
      </c>
    </row>
    <row r="61" spans="9:12" ht="12.75">
      <c r="I61" s="16">
        <f>SUM(I57:I60)</f>
        <v>2415</v>
      </c>
      <c r="J61" s="514">
        <f>SUM(J57:J60)</f>
        <v>100</v>
      </c>
      <c r="K61" s="16">
        <f>SUM(K57:K60)</f>
        <v>2125</v>
      </c>
      <c r="L61" s="16">
        <v>2125</v>
      </c>
    </row>
    <row r="64" ht="12.75">
      <c r="K64" s="515">
        <f>K50+K57</f>
        <v>12961.534543672942</v>
      </c>
    </row>
    <row r="65" ht="12.75">
      <c r="K65" s="515">
        <f>K51+K58</f>
        <v>3693.993208362608</v>
      </c>
    </row>
    <row r="66" ht="12.75">
      <c r="K66" s="515">
        <f>K52+K59</f>
        <v>908.1027064538514</v>
      </c>
    </row>
    <row r="67" ht="12.75">
      <c r="K67" s="515">
        <f>K53+K60</f>
        <v>1045.3695415105972</v>
      </c>
    </row>
    <row r="68" ht="12.75">
      <c r="K68" s="515">
        <f>SUM(K64:K67)</f>
        <v>18609</v>
      </c>
    </row>
    <row r="71" spans="9:13" ht="12.75">
      <c r="I71" s="20">
        <v>11199</v>
      </c>
      <c r="J71" s="20">
        <v>1747</v>
      </c>
      <c r="K71" s="20"/>
      <c r="L71" s="20"/>
      <c r="M71" s="29">
        <f>SUM(I71:L71)</f>
        <v>12946</v>
      </c>
    </row>
    <row r="72" spans="9:13" ht="12.75">
      <c r="I72" s="20">
        <v>3358</v>
      </c>
      <c r="J72" s="20">
        <v>503</v>
      </c>
      <c r="K72" s="20"/>
      <c r="L72" s="20"/>
      <c r="M72" s="29">
        <f>SUM(I72:L72)</f>
        <v>3861</v>
      </c>
    </row>
    <row r="73" spans="9:13" ht="12.75">
      <c r="I73" s="20">
        <v>720</v>
      </c>
      <c r="J73" s="20"/>
      <c r="K73" s="20"/>
      <c r="L73" s="20"/>
      <c r="M73" s="29">
        <f>SUM(I73:L73)</f>
        <v>720</v>
      </c>
    </row>
    <row r="74" spans="9:13" ht="12.75">
      <c r="I74" s="20">
        <v>1008</v>
      </c>
      <c r="J74" s="20">
        <v>165</v>
      </c>
      <c r="K74" s="20"/>
      <c r="L74" s="20"/>
      <c r="M74" s="29">
        <f>SUM(I74:L74)</f>
        <v>1173</v>
      </c>
    </row>
    <row r="75" spans="9:14" ht="12.75">
      <c r="I75" s="20">
        <f aca="true" t="shared" si="2" ref="I75:N75">SUM(I71:I74)</f>
        <v>16285</v>
      </c>
      <c r="J75" s="20">
        <f t="shared" si="2"/>
        <v>2415</v>
      </c>
      <c r="K75" s="20">
        <f t="shared" si="2"/>
        <v>0</v>
      </c>
      <c r="L75" s="20">
        <f t="shared" si="2"/>
        <v>0</v>
      </c>
      <c r="M75" s="20">
        <f t="shared" si="2"/>
        <v>18700</v>
      </c>
      <c r="N75" s="20">
        <f t="shared" si="2"/>
        <v>0</v>
      </c>
    </row>
    <row r="80" spans="4:6" ht="12.75">
      <c r="D80" s="16">
        <v>12983</v>
      </c>
      <c r="E80" s="16">
        <v>3457</v>
      </c>
      <c r="F80" s="16">
        <f>D80+E80</f>
        <v>16440</v>
      </c>
    </row>
    <row r="81" spans="4:6" ht="12.75">
      <c r="D81" s="16">
        <v>3695</v>
      </c>
      <c r="E81" s="16">
        <v>1604</v>
      </c>
      <c r="F81" s="16">
        <f>D81+E81</f>
        <v>5299</v>
      </c>
    </row>
    <row r="82" spans="4:6" ht="12.75">
      <c r="D82" s="16">
        <v>1032</v>
      </c>
      <c r="F82" s="16">
        <f>D82+E82</f>
        <v>1032</v>
      </c>
    </row>
    <row r="83" spans="4:6" ht="12.75">
      <c r="D83" s="16">
        <v>1023</v>
      </c>
      <c r="E83" s="16">
        <v>202</v>
      </c>
      <c r="F83" s="16">
        <f>D83+E83</f>
        <v>1225</v>
      </c>
    </row>
    <row r="84" spans="4:6" ht="12.75">
      <c r="D84" s="16">
        <f>SUM(D80:D83)</f>
        <v>18733</v>
      </c>
      <c r="E84" s="16">
        <f>SUM(E80:E83)</f>
        <v>5263</v>
      </c>
      <c r="F84" s="16">
        <f>SUM(F80:F83)</f>
        <v>23996</v>
      </c>
    </row>
  </sheetData>
  <sheetProtection/>
  <mergeCells count="14">
    <mergeCell ref="A36:Q36"/>
    <mergeCell ref="A8:A9"/>
    <mergeCell ref="B8:B9"/>
    <mergeCell ref="C8:G8"/>
    <mergeCell ref="N38:Q38"/>
    <mergeCell ref="H8:L8"/>
    <mergeCell ref="O35:Q35"/>
    <mergeCell ref="N37:Q37"/>
    <mergeCell ref="A39:L39"/>
    <mergeCell ref="O1:Q1"/>
    <mergeCell ref="A2:L2"/>
    <mergeCell ref="A3:L3"/>
    <mergeCell ref="A5:L5"/>
    <mergeCell ref="M8:Q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BreakPreview" zoomScaleSheetLayoutView="100" zoomScalePageLayoutView="0" workbookViewId="0" topLeftCell="A13">
      <selection activeCell="A32" sqref="A32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</cols>
  <sheetData>
    <row r="1" spans="1:7" ht="18">
      <c r="A1" s="673" t="s">
        <v>0</v>
      </c>
      <c r="B1" s="673"/>
      <c r="C1" s="673"/>
      <c r="D1" s="673"/>
      <c r="E1" s="673"/>
      <c r="G1" s="219" t="s">
        <v>636</v>
      </c>
    </row>
    <row r="2" spans="1:6" ht="21">
      <c r="A2" s="672" t="s">
        <v>747</v>
      </c>
      <c r="B2" s="672"/>
      <c r="C2" s="672"/>
      <c r="D2" s="672"/>
      <c r="E2" s="672"/>
      <c r="F2" s="672"/>
    </row>
    <row r="3" spans="1:2" ht="15">
      <c r="A3" s="221"/>
      <c r="B3" s="221"/>
    </row>
    <row r="4" spans="1:6" ht="18" customHeight="1">
      <c r="A4" s="674" t="s">
        <v>637</v>
      </c>
      <c r="B4" s="674"/>
      <c r="C4" s="674"/>
      <c r="D4" s="674"/>
      <c r="E4" s="674"/>
      <c r="F4" s="674"/>
    </row>
    <row r="5" spans="1:3" ht="12.75">
      <c r="A5" s="37" t="s">
        <v>1003</v>
      </c>
      <c r="B5" s="37"/>
      <c r="C5" s="15"/>
    </row>
    <row r="6" spans="1:7" ht="15">
      <c r="A6" s="222"/>
      <c r="B6" s="222"/>
      <c r="F6" s="670" t="s">
        <v>837</v>
      </c>
      <c r="G6" s="670"/>
    </row>
    <row r="7" spans="1:7" ht="42" customHeight="1">
      <c r="A7" s="223" t="s">
        <v>2</v>
      </c>
      <c r="B7" s="223" t="s">
        <v>3</v>
      </c>
      <c r="C7" s="338" t="s">
        <v>638</v>
      </c>
      <c r="D7" s="338" t="s">
        <v>639</v>
      </c>
      <c r="E7" s="338" t="s">
        <v>640</v>
      </c>
      <c r="F7" s="338" t="s">
        <v>641</v>
      </c>
      <c r="G7" s="319" t="s">
        <v>642</v>
      </c>
    </row>
    <row r="8" spans="1:7" s="219" customFormat="1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</row>
    <row r="9" spans="1:7" s="219" customFormat="1" ht="15">
      <c r="A9" s="8">
        <v>1</v>
      </c>
      <c r="B9" s="395" t="s">
        <v>923</v>
      </c>
      <c r="C9" s="225">
        <f>'enrolment vs availed_PY'!G11+'enrolment vs availed_UPY'!G11</f>
        <v>32521</v>
      </c>
      <c r="D9" s="225">
        <f>ROUNDUP(C9*98%,)</f>
        <v>31871</v>
      </c>
      <c r="E9" s="225">
        <f>ROUNDUP(C9*0.5%,0)</f>
        <v>163</v>
      </c>
      <c r="F9" s="225">
        <f>C9-(D9+E9)</f>
        <v>487</v>
      </c>
      <c r="G9" s="225"/>
    </row>
    <row r="10" spans="1:7" s="219" customFormat="1" ht="15">
      <c r="A10" s="8">
        <v>2</v>
      </c>
      <c r="B10" s="395" t="s">
        <v>924</v>
      </c>
      <c r="C10" s="225">
        <f>'enrolment vs availed_PY'!G12+'enrolment vs availed_UPY'!G12</f>
        <v>10381</v>
      </c>
      <c r="D10" s="225">
        <f>ROUNDUP(C10*98%,)</f>
        <v>10174</v>
      </c>
      <c r="E10" s="225">
        <f>ROUNDUP(C10*0.5%,0)</f>
        <v>52</v>
      </c>
      <c r="F10" s="225">
        <f>C10-(D10+E10)</f>
        <v>155</v>
      </c>
      <c r="G10" s="225"/>
    </row>
    <row r="11" spans="1:7" s="219" customFormat="1" ht="15">
      <c r="A11" s="8">
        <v>3</v>
      </c>
      <c r="B11" s="395" t="s">
        <v>925</v>
      </c>
      <c r="C11" s="225">
        <f>'enrolment vs availed_PY'!G13+'enrolment vs availed_UPY'!G13</f>
        <v>2473</v>
      </c>
      <c r="D11" s="225">
        <f>ROUNDUP(C11*98%,)</f>
        <v>2424</v>
      </c>
      <c r="E11" s="225">
        <f>ROUNDUP(C11*0.5%,0)</f>
        <v>13</v>
      </c>
      <c r="F11" s="225">
        <f>C11-(D11+E11)</f>
        <v>36</v>
      </c>
      <c r="G11" s="225"/>
    </row>
    <row r="12" spans="1:7" s="219" customFormat="1" ht="15">
      <c r="A12" s="8">
        <v>4</v>
      </c>
      <c r="B12" s="395" t="s">
        <v>926</v>
      </c>
      <c r="C12" s="225">
        <f>'enrolment vs availed_PY'!G14+'enrolment vs availed_UPY'!G14</f>
        <v>3052</v>
      </c>
      <c r="D12" s="225">
        <f>ROUNDUP(C12*98%,)</f>
        <v>2991</v>
      </c>
      <c r="E12" s="225">
        <f>ROUNDUP(C12*0.5%,0)</f>
        <v>16</v>
      </c>
      <c r="F12" s="225">
        <f>C12-(D12+E12)</f>
        <v>45</v>
      </c>
      <c r="G12" s="225"/>
    </row>
    <row r="13" spans="1:7" s="219" customFormat="1" ht="15">
      <c r="A13" s="8">
        <v>5</v>
      </c>
      <c r="B13" s="225"/>
      <c r="C13" s="225"/>
      <c r="D13" s="225"/>
      <c r="E13" s="225"/>
      <c r="F13" s="225"/>
      <c r="G13" s="225"/>
    </row>
    <row r="14" spans="1:7" s="219" customFormat="1" ht="15">
      <c r="A14" s="8">
        <v>6</v>
      </c>
      <c r="B14" s="225"/>
      <c r="C14" s="225"/>
      <c r="D14" s="225"/>
      <c r="E14" s="225"/>
      <c r="F14" s="225"/>
      <c r="G14" s="225"/>
    </row>
    <row r="15" spans="1:7" s="219" customFormat="1" ht="15">
      <c r="A15" s="8">
        <v>7</v>
      </c>
      <c r="B15" s="225"/>
      <c r="C15" s="225"/>
      <c r="D15" s="225"/>
      <c r="E15" s="225"/>
      <c r="F15" s="225"/>
      <c r="G15" s="225"/>
    </row>
    <row r="16" spans="1:7" s="219" customFormat="1" ht="15">
      <c r="A16" s="8">
        <v>8</v>
      </c>
      <c r="B16" s="225"/>
      <c r="C16" s="225"/>
      <c r="D16" s="225"/>
      <c r="E16" s="225"/>
      <c r="F16" s="225"/>
      <c r="G16" s="225"/>
    </row>
    <row r="17" spans="1:7" s="219" customFormat="1" ht="15">
      <c r="A17" s="8">
        <v>9</v>
      </c>
      <c r="B17" s="225"/>
      <c r="C17" s="225"/>
      <c r="D17" s="225"/>
      <c r="E17" s="225"/>
      <c r="F17" s="225"/>
      <c r="G17" s="225"/>
    </row>
    <row r="18" spans="1:7" s="219" customFormat="1" ht="15">
      <c r="A18" s="8">
        <v>10</v>
      </c>
      <c r="B18" s="225"/>
      <c r="C18" s="225"/>
      <c r="D18" s="225"/>
      <c r="E18" s="225"/>
      <c r="F18" s="225"/>
      <c r="G18" s="225"/>
    </row>
    <row r="19" spans="1:7" s="219" customFormat="1" ht="15">
      <c r="A19" s="8">
        <v>11</v>
      </c>
      <c r="B19" s="225"/>
      <c r="C19" s="225"/>
      <c r="D19" s="225"/>
      <c r="E19" s="225"/>
      <c r="F19" s="225"/>
      <c r="G19" s="225"/>
    </row>
    <row r="20" spans="1:7" s="219" customFormat="1" ht="15">
      <c r="A20" s="8">
        <v>12</v>
      </c>
      <c r="B20" s="225"/>
      <c r="C20" s="225"/>
      <c r="D20" s="225"/>
      <c r="E20" s="225"/>
      <c r="F20" s="225"/>
      <c r="G20" s="225"/>
    </row>
    <row r="21" spans="1:7" s="219" customFormat="1" ht="15">
      <c r="A21" s="8">
        <v>13</v>
      </c>
      <c r="B21" s="225"/>
      <c r="C21" s="225"/>
      <c r="D21" s="225"/>
      <c r="E21" s="225"/>
      <c r="F21" s="225"/>
      <c r="G21" s="225"/>
    </row>
    <row r="22" spans="1:7" s="219" customFormat="1" ht="15">
      <c r="A22" s="8">
        <v>14</v>
      </c>
      <c r="B22" s="225"/>
      <c r="C22" s="225"/>
      <c r="D22" s="225"/>
      <c r="E22" s="225"/>
      <c r="F22" s="225"/>
      <c r="G22" s="225"/>
    </row>
    <row r="23" spans="1:7" s="219" customFormat="1" ht="15">
      <c r="A23" s="10" t="s">
        <v>7</v>
      </c>
      <c r="B23" s="225"/>
      <c r="C23" s="225"/>
      <c r="D23" s="225"/>
      <c r="E23" s="225"/>
      <c r="F23" s="225"/>
      <c r="G23" s="225"/>
    </row>
    <row r="24" spans="1:7" s="219" customFormat="1" ht="15">
      <c r="A24" s="10" t="s">
        <v>7</v>
      </c>
      <c r="B24" s="225"/>
      <c r="C24" s="225"/>
      <c r="D24" s="225"/>
      <c r="E24" s="225"/>
      <c r="F24" s="225"/>
      <c r="G24" s="225"/>
    </row>
    <row r="25" spans="1:7" ht="12.75">
      <c r="A25" s="3" t="s">
        <v>18</v>
      </c>
      <c r="B25" s="9"/>
      <c r="C25" s="396">
        <f>SUM(C9:C24)</f>
        <v>48427</v>
      </c>
      <c r="D25" s="396">
        <f>SUM(D9:D24)</f>
        <v>47460</v>
      </c>
      <c r="E25" s="396">
        <f>SUM(E9:E24)</f>
        <v>244</v>
      </c>
      <c r="F25" s="396">
        <f>SUM(F9:F24)</f>
        <v>723</v>
      </c>
      <c r="G25" s="396">
        <f>SUM(G9:G24)</f>
        <v>0</v>
      </c>
    </row>
    <row r="29" spans="1:9" ht="15" customHeight="1">
      <c r="A29" s="339"/>
      <c r="B29" s="339"/>
      <c r="C29" s="339"/>
      <c r="D29" s="339"/>
      <c r="E29" s="693" t="s">
        <v>12</v>
      </c>
      <c r="F29" s="693"/>
      <c r="G29" s="340"/>
      <c r="H29" s="340"/>
      <c r="I29" s="340"/>
    </row>
    <row r="30" spans="1:9" ht="15" customHeight="1">
      <c r="A30" s="339"/>
      <c r="B30" s="339"/>
      <c r="C30" s="339"/>
      <c r="D30" s="339"/>
      <c r="E30" s="693" t="s">
        <v>13</v>
      </c>
      <c r="F30" s="693"/>
      <c r="G30" s="340"/>
      <c r="H30" s="340"/>
      <c r="I30" s="340"/>
    </row>
    <row r="31" spans="1:9" ht="15" customHeight="1">
      <c r="A31" s="339"/>
      <c r="B31" s="339"/>
      <c r="C31" s="339"/>
      <c r="D31" s="339"/>
      <c r="E31" s="693" t="s">
        <v>88</v>
      </c>
      <c r="F31" s="693"/>
      <c r="G31" s="340"/>
      <c r="H31" s="340"/>
      <c r="I31" s="340"/>
    </row>
    <row r="32" spans="1:9" ht="12.75">
      <c r="A32" s="530" t="s">
        <v>1004</v>
      </c>
      <c r="C32" s="339"/>
      <c r="D32" s="339"/>
      <c r="E32" s="339"/>
      <c r="F32" s="341" t="s">
        <v>85</v>
      </c>
      <c r="G32" s="342"/>
      <c r="H32" s="339"/>
      <c r="I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  <row r="45" spans="3:8" ht="15">
      <c r="C45" s="23">
        <f>'enrolment vs availed_PY'!E45</f>
        <v>19782</v>
      </c>
      <c r="D45" s="23">
        <f>'enrolment vs availed_UPY'!E45</f>
        <v>16440</v>
      </c>
      <c r="E45" s="23">
        <f>C45+D45</f>
        <v>36222</v>
      </c>
      <c r="F45" s="500">
        <f>ROUNDUP(E45*98%,)</f>
        <v>35498</v>
      </c>
      <c r="G45" s="500">
        <f>ROUNDUP(E45*0.5%,0)</f>
        <v>182</v>
      </c>
      <c r="H45" s="500">
        <f>E45-(F45+G45)</f>
        <v>542</v>
      </c>
    </row>
    <row r="46" spans="3:8" ht="15">
      <c r="C46" s="23">
        <f>'enrolment vs availed_PY'!E46</f>
        <v>7629</v>
      </c>
      <c r="D46" s="23">
        <f>'enrolment vs availed_UPY'!E46</f>
        <v>5299</v>
      </c>
      <c r="E46" s="23">
        <f>C46+D46</f>
        <v>12928</v>
      </c>
      <c r="F46" s="500">
        <f>ROUNDUP(E46*98%,)</f>
        <v>12670</v>
      </c>
      <c r="G46" s="500">
        <f>ROUNDUP(E46*0.5%,0)</f>
        <v>65</v>
      </c>
      <c r="H46" s="500">
        <f>E46-(F46+G46)</f>
        <v>193</v>
      </c>
    </row>
    <row r="47" spans="3:8" ht="15">
      <c r="C47" s="23">
        <f>'enrolment vs availed_PY'!E47</f>
        <v>1441</v>
      </c>
      <c r="D47" s="23">
        <f>'enrolment vs availed_UPY'!E47</f>
        <v>1032</v>
      </c>
      <c r="E47" s="23">
        <f>C47+D47</f>
        <v>2473</v>
      </c>
      <c r="F47" s="500">
        <f>ROUNDUP(E47*98%,)</f>
        <v>2424</v>
      </c>
      <c r="G47" s="500">
        <f>ROUNDUP(E47*0.5%,0)</f>
        <v>13</v>
      </c>
      <c r="H47" s="500">
        <f>E47-(F47+G47)</f>
        <v>36</v>
      </c>
    </row>
    <row r="48" spans="3:8" ht="15">
      <c r="C48" s="23">
        <f>'enrolment vs availed_PY'!E48</f>
        <v>1947</v>
      </c>
      <c r="D48" s="23">
        <f>'enrolment vs availed_UPY'!E48</f>
        <v>1225</v>
      </c>
      <c r="E48" s="23">
        <f>C48+D48</f>
        <v>3172</v>
      </c>
      <c r="F48" s="500">
        <f>ROUNDUP(E48*98%,)</f>
        <v>3109</v>
      </c>
      <c r="G48" s="500">
        <f>ROUNDUP(E48*0.5%,0)</f>
        <v>16</v>
      </c>
      <c r="H48" s="500">
        <f>E48-(F48+G48)</f>
        <v>47</v>
      </c>
    </row>
    <row r="49" spans="3:8" ht="15">
      <c r="C49" s="23">
        <f>SUM(C45:C48)</f>
        <v>30799</v>
      </c>
      <c r="D49" s="23">
        <f>SUM(D45:D48)</f>
        <v>23996</v>
      </c>
      <c r="E49" s="23">
        <f>C49+D49</f>
        <v>54795</v>
      </c>
      <c r="F49" s="499">
        <f>SUM(F45:F48)</f>
        <v>53701</v>
      </c>
      <c r="G49" s="499">
        <f>SUM(G45:G48)</f>
        <v>276</v>
      </c>
      <c r="H49" s="499">
        <f>SUM(H45:H48)</f>
        <v>818</v>
      </c>
    </row>
  </sheetData>
  <sheetProtection/>
  <mergeCells count="7">
    <mergeCell ref="E31:F31"/>
    <mergeCell ref="A1:E1"/>
    <mergeCell ref="A2:F2"/>
    <mergeCell ref="A4:F4"/>
    <mergeCell ref="E29:F29"/>
    <mergeCell ref="E30:F30"/>
    <mergeCell ref="F6:G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1"/>
  <sheetViews>
    <sheetView view="pageBreakPreview" zoomScale="90" zoomScaleSheetLayoutView="90" zoomScalePageLayoutView="0" workbookViewId="0" topLeftCell="A7">
      <selection activeCell="J13" sqref="J13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5.1406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583"/>
      <c r="F1" s="583"/>
      <c r="G1" s="583"/>
      <c r="H1" s="583"/>
      <c r="I1" s="583"/>
      <c r="J1" s="149" t="s">
        <v>63</v>
      </c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4.25" customHeight="1"/>
    <row r="5" spans="1:10" ht="31.5" customHeight="1">
      <c r="A5" s="687" t="s">
        <v>805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7" t="s">
        <v>1003</v>
      </c>
      <c r="B8" s="37"/>
      <c r="C8" s="15"/>
      <c r="H8" s="670" t="s">
        <v>837</v>
      </c>
      <c r="I8" s="670"/>
      <c r="J8" s="670"/>
    </row>
    <row r="9" spans="1:14" ht="12.75">
      <c r="A9" s="562" t="s">
        <v>2</v>
      </c>
      <c r="B9" s="562" t="s">
        <v>3</v>
      </c>
      <c r="C9" s="564" t="s">
        <v>806</v>
      </c>
      <c r="D9" s="589"/>
      <c r="E9" s="589"/>
      <c r="F9" s="565"/>
      <c r="G9" s="564" t="s">
        <v>106</v>
      </c>
      <c r="H9" s="589"/>
      <c r="I9" s="589"/>
      <c r="J9" s="565"/>
      <c r="N9" s="23"/>
    </row>
    <row r="10" spans="1:10" ht="64.5" customHeight="1">
      <c r="A10" s="562"/>
      <c r="B10" s="562"/>
      <c r="C10" s="5" t="s">
        <v>184</v>
      </c>
      <c r="D10" s="5" t="s">
        <v>16</v>
      </c>
      <c r="E10" s="7" t="s">
        <v>1008</v>
      </c>
      <c r="F10" s="7" t="s">
        <v>201</v>
      </c>
      <c r="G10" s="5" t="s">
        <v>184</v>
      </c>
      <c r="H10" s="27" t="s">
        <v>17</v>
      </c>
      <c r="I10" s="113" t="s">
        <v>717</v>
      </c>
      <c r="J10" s="5" t="s">
        <v>718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3" ht="12.75">
      <c r="A12" s="19">
        <v>1</v>
      </c>
      <c r="B12" s="20" t="s">
        <v>923</v>
      </c>
      <c r="C12" s="20">
        <v>153</v>
      </c>
      <c r="D12" s="20">
        <v>16970</v>
      </c>
      <c r="E12" s="20">
        <v>142</v>
      </c>
      <c r="F12" s="20">
        <f>D12*E12</f>
        <v>2409740</v>
      </c>
      <c r="G12" s="20">
        <v>152</v>
      </c>
      <c r="H12" s="517">
        <f>J12*I12</f>
        <v>2476347.56153581</v>
      </c>
      <c r="I12" s="20">
        <v>144</v>
      </c>
      <c r="J12" s="517">
        <v>17196.858066220902</v>
      </c>
      <c r="M12" s="16">
        <f>H12/I12</f>
        <v>17196.858066220902</v>
      </c>
    </row>
    <row r="13" spans="1:13" ht="12.75">
      <c r="A13" s="19">
        <v>2</v>
      </c>
      <c r="B13" s="20" t="s">
        <v>924</v>
      </c>
      <c r="C13" s="20">
        <v>61</v>
      </c>
      <c r="D13" s="20">
        <v>5856</v>
      </c>
      <c r="E13" s="20">
        <v>142</v>
      </c>
      <c r="F13" s="20">
        <f>D13*E13</f>
        <v>831552</v>
      </c>
      <c r="G13" s="20">
        <v>61</v>
      </c>
      <c r="H13" s="517">
        <f>J13*I13</f>
        <v>860618.9586380584</v>
      </c>
      <c r="I13" s="20">
        <v>144</v>
      </c>
      <c r="J13" s="517">
        <v>5976.520546097628</v>
      </c>
      <c r="M13" s="16">
        <f>H13/I13</f>
        <v>5976.520546097628</v>
      </c>
    </row>
    <row r="14" spans="1:13" ht="12.75">
      <c r="A14" s="19">
        <v>3</v>
      </c>
      <c r="B14" s="20" t="s">
        <v>925</v>
      </c>
      <c r="C14" s="20">
        <v>8</v>
      </c>
      <c r="D14" s="20">
        <v>1413</v>
      </c>
      <c r="E14" s="20">
        <v>142</v>
      </c>
      <c r="F14" s="20">
        <f>D14*E14</f>
        <v>200646</v>
      </c>
      <c r="G14" s="20">
        <v>8</v>
      </c>
      <c r="H14" s="517">
        <f>J14*I14</f>
        <v>200572.6900112958</v>
      </c>
      <c r="I14" s="20">
        <v>144</v>
      </c>
      <c r="J14" s="517">
        <v>1392.8659028562208</v>
      </c>
      <c r="M14" s="16">
        <f>H14/I14</f>
        <v>1392.8659028562208</v>
      </c>
    </row>
    <row r="15" spans="1:13" ht="12.75">
      <c r="A15" s="19">
        <v>4</v>
      </c>
      <c r="B15" s="20" t="s">
        <v>926</v>
      </c>
      <c r="C15" s="20">
        <v>15</v>
      </c>
      <c r="D15" s="20">
        <v>1761</v>
      </c>
      <c r="E15" s="20">
        <v>142</v>
      </c>
      <c r="F15" s="20">
        <f>D15*E15</f>
        <v>250062</v>
      </c>
      <c r="G15" s="20">
        <v>15</v>
      </c>
      <c r="H15" s="517">
        <f>J15*I15</f>
        <v>259452.78981483573</v>
      </c>
      <c r="I15" s="20">
        <v>144</v>
      </c>
      <c r="J15" s="517">
        <v>1801.7554848252482</v>
      </c>
      <c r="M15" s="16">
        <f>H15/I15</f>
        <v>1801.7554848252482</v>
      </c>
    </row>
    <row r="16" spans="1:13" ht="12.75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30"/>
      <c r="M16" s="16">
        <f>SUM(M12:M15)</f>
        <v>26368</v>
      </c>
    </row>
    <row r="17" spans="1:10" ht="12.75">
      <c r="A17" s="19">
        <v>6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ht="12.75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ht="12.75">
      <c r="A19" s="19">
        <v>8</v>
      </c>
      <c r="B19" s="20"/>
      <c r="C19" s="20"/>
      <c r="D19" s="20"/>
      <c r="E19" s="20"/>
      <c r="F19" s="29"/>
      <c r="G19" s="20"/>
      <c r="H19" s="30"/>
      <c r="I19" s="30"/>
      <c r="J19" s="30"/>
    </row>
    <row r="20" spans="1:10" ht="12.75">
      <c r="A20" s="19">
        <v>9</v>
      </c>
      <c r="B20" s="20"/>
      <c r="C20" s="20"/>
      <c r="D20" s="20"/>
      <c r="E20" s="20"/>
      <c r="F20" s="29"/>
      <c r="G20" s="20"/>
      <c r="H20" s="30"/>
      <c r="I20" s="30"/>
      <c r="J20" s="30"/>
    </row>
    <row r="21" spans="1:10" ht="12.75">
      <c r="A21" s="19">
        <v>10</v>
      </c>
      <c r="B21" s="20"/>
      <c r="C21" s="20"/>
      <c r="D21" s="20"/>
      <c r="E21" s="20"/>
      <c r="F21" s="29"/>
      <c r="G21" s="20"/>
      <c r="H21" s="30"/>
      <c r="I21" s="30"/>
      <c r="J21" s="30"/>
    </row>
    <row r="22" spans="1:10" ht="12.75">
      <c r="A22" s="19">
        <v>11</v>
      </c>
      <c r="B22" s="20"/>
      <c r="C22" s="20"/>
      <c r="D22" s="20"/>
      <c r="E22" s="20"/>
      <c r="F22" s="29"/>
      <c r="G22" s="20"/>
      <c r="H22" s="30"/>
      <c r="I22" s="30"/>
      <c r="J22" s="30"/>
    </row>
    <row r="23" spans="1:10" ht="12.75">
      <c r="A23" s="19">
        <v>12</v>
      </c>
      <c r="B23" s="20"/>
      <c r="C23" s="20"/>
      <c r="D23" s="20"/>
      <c r="E23" s="20"/>
      <c r="F23" s="29"/>
      <c r="G23" s="20"/>
      <c r="H23" s="30"/>
      <c r="I23" s="30"/>
      <c r="J23" s="30"/>
    </row>
    <row r="24" spans="1:10" ht="12.75">
      <c r="A24" s="19">
        <v>13</v>
      </c>
      <c r="B24" s="20"/>
      <c r="C24" s="20"/>
      <c r="D24" s="20"/>
      <c r="E24" s="20"/>
      <c r="F24" s="29"/>
      <c r="G24" s="20"/>
      <c r="H24" s="30"/>
      <c r="I24" s="30"/>
      <c r="J24" s="30"/>
    </row>
    <row r="25" spans="1:10" ht="12.75">
      <c r="A25" s="19">
        <v>14</v>
      </c>
      <c r="B25" s="20"/>
      <c r="C25" s="20"/>
      <c r="D25" s="20"/>
      <c r="E25" s="20"/>
      <c r="F25" s="29"/>
      <c r="G25" s="20"/>
      <c r="H25" s="30"/>
      <c r="I25" s="30"/>
      <c r="J25" s="30"/>
    </row>
    <row r="26" spans="1:10" ht="12.75">
      <c r="A26" s="21" t="s">
        <v>7</v>
      </c>
      <c r="B26" s="20"/>
      <c r="C26" s="20"/>
      <c r="D26" s="20"/>
      <c r="E26" s="20"/>
      <c r="F26" s="29"/>
      <c r="G26" s="20"/>
      <c r="H26" s="30"/>
      <c r="I26" s="30"/>
      <c r="J26" s="30"/>
    </row>
    <row r="27" spans="1:10" ht="12.75">
      <c r="A27" s="21" t="s">
        <v>7</v>
      </c>
      <c r="B27" s="20"/>
      <c r="C27" s="20"/>
      <c r="D27" s="20"/>
      <c r="E27" s="20"/>
      <c r="F27" s="29"/>
      <c r="G27" s="20"/>
      <c r="H27" s="30"/>
      <c r="I27" s="30"/>
      <c r="J27" s="30"/>
    </row>
    <row r="28" spans="1:10" ht="12.75">
      <c r="A28" s="3" t="s">
        <v>18</v>
      </c>
      <c r="B28" s="31"/>
      <c r="C28" s="31">
        <f>SUM(C12:C27)</f>
        <v>237</v>
      </c>
      <c r="D28" s="31">
        <f aca="true" t="shared" si="0" ref="D28:J28">SUM(D12:D27)</f>
        <v>26000</v>
      </c>
      <c r="E28" s="31"/>
      <c r="F28" s="31">
        <f t="shared" si="0"/>
        <v>3692000</v>
      </c>
      <c r="G28" s="31">
        <f t="shared" si="0"/>
        <v>236</v>
      </c>
      <c r="H28" s="31">
        <f t="shared" si="0"/>
        <v>3796992.0000000005</v>
      </c>
      <c r="I28" s="31">
        <f t="shared" si="0"/>
        <v>576</v>
      </c>
      <c r="J28" s="31">
        <f t="shared" si="0"/>
        <v>26368</v>
      </c>
    </row>
    <row r="29" spans="1:10" ht="12.75">
      <c r="A29" s="12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94" t="s">
        <v>719</v>
      </c>
      <c r="B30" s="694"/>
      <c r="C30" s="694"/>
      <c r="D30" s="694"/>
      <c r="E30" s="694"/>
      <c r="F30" s="694"/>
      <c r="G30" s="694"/>
      <c r="H30" s="694"/>
      <c r="I30" s="23"/>
      <c r="J30" s="23"/>
    </row>
    <row r="31" spans="1:10" ht="12.75">
      <c r="A31" s="12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530" t="s">
        <v>1004</v>
      </c>
      <c r="B32" s="15"/>
      <c r="C32" s="15"/>
      <c r="D32" s="15"/>
      <c r="E32" s="15"/>
      <c r="F32" s="15"/>
      <c r="G32" s="15"/>
      <c r="I32" s="599" t="s">
        <v>12</v>
      </c>
      <c r="J32" s="599"/>
    </row>
    <row r="33" spans="1:10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</row>
    <row r="34" spans="1:10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</row>
    <row r="35" spans="1:10" ht="12.75">
      <c r="A35" s="15"/>
      <c r="B35" s="15"/>
      <c r="C35" s="15"/>
      <c r="E35" s="15"/>
      <c r="H35" s="581" t="s">
        <v>85</v>
      </c>
      <c r="I35" s="581"/>
      <c r="J35" s="581"/>
    </row>
    <row r="39" spans="1:10" ht="12.75">
      <c r="A39" s="695"/>
      <c r="B39" s="695"/>
      <c r="C39" s="695"/>
      <c r="D39" s="695"/>
      <c r="E39" s="695"/>
      <c r="F39" s="695"/>
      <c r="G39" s="695"/>
      <c r="H39" s="695"/>
      <c r="I39" s="695"/>
      <c r="J39" s="695"/>
    </row>
    <row r="41" spans="1:10" ht="12.75">
      <c r="A41" s="695"/>
      <c r="B41" s="695"/>
      <c r="C41" s="695"/>
      <c r="D41" s="695"/>
      <c r="E41" s="695"/>
      <c r="F41" s="695"/>
      <c r="G41" s="695"/>
      <c r="H41" s="695"/>
      <c r="I41" s="695"/>
      <c r="J41" s="695"/>
    </row>
  </sheetData>
  <sheetProtection/>
  <mergeCells count="16">
    <mergeCell ref="A30:H30"/>
    <mergeCell ref="I32:J32"/>
    <mergeCell ref="H35:J35"/>
    <mergeCell ref="A41:J41"/>
    <mergeCell ref="A39:J39"/>
    <mergeCell ref="A33:J33"/>
    <mergeCell ref="A34:J34"/>
    <mergeCell ref="E1:I1"/>
    <mergeCell ref="A2:J2"/>
    <mergeCell ref="A3:J3"/>
    <mergeCell ref="G9:J9"/>
    <mergeCell ref="C9:F9"/>
    <mergeCell ref="H8:J8"/>
    <mergeCell ref="A5:J5"/>
    <mergeCell ref="A9:A10"/>
    <mergeCell ref="B9:B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41"/>
  <sheetViews>
    <sheetView view="pageBreakPreview" zoomScale="90" zoomScaleSheetLayoutView="90" zoomScalePageLayoutView="0" workbookViewId="0" topLeftCell="A1">
      <selection activeCell="H35" sqref="A1:J35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4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583"/>
      <c r="F1" s="583"/>
      <c r="G1" s="583"/>
      <c r="H1" s="583"/>
      <c r="I1" s="583"/>
      <c r="J1" s="149" t="s">
        <v>361</v>
      </c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4.25" customHeight="1"/>
    <row r="5" spans="1:10" ht="15.75">
      <c r="A5" s="687" t="s">
        <v>807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7" t="s">
        <v>1003</v>
      </c>
      <c r="B8" s="37"/>
      <c r="C8" s="15"/>
      <c r="H8" s="670" t="s">
        <v>837</v>
      </c>
      <c r="I8" s="670"/>
      <c r="J8" s="670"/>
    </row>
    <row r="9" spans="1:16" ht="12.75">
      <c r="A9" s="562" t="s">
        <v>2</v>
      </c>
      <c r="B9" s="562" t="s">
        <v>3</v>
      </c>
      <c r="C9" s="564" t="s">
        <v>806</v>
      </c>
      <c r="D9" s="589"/>
      <c r="E9" s="589"/>
      <c r="F9" s="565"/>
      <c r="G9" s="564" t="s">
        <v>106</v>
      </c>
      <c r="H9" s="589"/>
      <c r="I9" s="589"/>
      <c r="J9" s="565"/>
      <c r="O9" s="20"/>
      <c r="P9" s="23"/>
    </row>
    <row r="10" spans="1:10" ht="63.75">
      <c r="A10" s="562"/>
      <c r="B10" s="562"/>
      <c r="C10" s="5" t="s">
        <v>184</v>
      </c>
      <c r="D10" s="5" t="s">
        <v>16</v>
      </c>
      <c r="E10" s="7" t="s">
        <v>1008</v>
      </c>
      <c r="F10" s="7" t="s">
        <v>201</v>
      </c>
      <c r="G10" s="5" t="s">
        <v>184</v>
      </c>
      <c r="H10" s="27" t="s">
        <v>17</v>
      </c>
      <c r="I10" s="113" t="s">
        <v>717</v>
      </c>
      <c r="J10" s="5" t="s">
        <v>718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3" ht="12.75">
      <c r="A12" s="19">
        <v>1</v>
      </c>
      <c r="B12" s="20" t="s">
        <v>923</v>
      </c>
      <c r="C12" s="20">
        <v>132</v>
      </c>
      <c r="D12" s="20">
        <v>13112</v>
      </c>
      <c r="E12" s="20">
        <v>152</v>
      </c>
      <c r="F12" s="112">
        <f>D12*E12</f>
        <v>1993024</v>
      </c>
      <c r="G12" s="20">
        <v>130</v>
      </c>
      <c r="H12" s="516">
        <f>J12*I12</f>
        <v>1866460.9742889036</v>
      </c>
      <c r="I12" s="30">
        <v>144</v>
      </c>
      <c r="J12" s="517">
        <v>12961.534543672942</v>
      </c>
      <c r="M12" s="16">
        <f>H12/I12</f>
        <v>12961.534543672942</v>
      </c>
    </row>
    <row r="13" spans="1:13" ht="12.75">
      <c r="A13" s="19">
        <v>2</v>
      </c>
      <c r="B13" s="20" t="s">
        <v>924</v>
      </c>
      <c r="C13" s="20">
        <v>44</v>
      </c>
      <c r="D13" s="20">
        <v>3625</v>
      </c>
      <c r="E13" s="20">
        <v>152</v>
      </c>
      <c r="F13" s="112">
        <f>D13*E13</f>
        <v>551000</v>
      </c>
      <c r="G13" s="20">
        <v>44</v>
      </c>
      <c r="H13" s="516">
        <f>J13*I13</f>
        <v>531935.0220042155</v>
      </c>
      <c r="I13" s="30">
        <v>144</v>
      </c>
      <c r="J13" s="517">
        <v>3693.993208362608</v>
      </c>
      <c r="M13" s="16">
        <f>H13/I13</f>
        <v>3693.9932083626077</v>
      </c>
    </row>
    <row r="14" spans="1:13" ht="12.75">
      <c r="A14" s="19">
        <v>3</v>
      </c>
      <c r="B14" s="20" t="s">
        <v>925</v>
      </c>
      <c r="C14" s="20">
        <v>7</v>
      </c>
      <c r="D14" s="20">
        <v>1014</v>
      </c>
      <c r="E14" s="20">
        <v>152</v>
      </c>
      <c r="F14" s="112">
        <f>D14*E14</f>
        <v>154128</v>
      </c>
      <c r="G14" s="20">
        <v>7</v>
      </c>
      <c r="H14" s="516">
        <f>J14*I14</f>
        <v>130766.7897293546</v>
      </c>
      <c r="I14" s="30">
        <v>144</v>
      </c>
      <c r="J14" s="517">
        <v>908.1027064538514</v>
      </c>
      <c r="M14" s="16">
        <f>H14/I14</f>
        <v>908.1027064538514</v>
      </c>
    </row>
    <row r="15" spans="1:13" ht="12.75">
      <c r="A15" s="19">
        <v>4</v>
      </c>
      <c r="B15" s="20" t="s">
        <v>926</v>
      </c>
      <c r="C15" s="20">
        <v>9</v>
      </c>
      <c r="D15" s="20">
        <v>1249</v>
      </c>
      <c r="E15" s="20">
        <v>152</v>
      </c>
      <c r="F15" s="112">
        <f>D15*E15</f>
        <v>189848</v>
      </c>
      <c r="G15" s="20">
        <v>9</v>
      </c>
      <c r="H15" s="516">
        <f>J15*I15</f>
        <v>150533.213977526</v>
      </c>
      <c r="I15" s="30">
        <v>144</v>
      </c>
      <c r="J15" s="517">
        <v>1045.3695415105972</v>
      </c>
      <c r="M15" s="16">
        <f>H15/I15</f>
        <v>1045.3695415105972</v>
      </c>
    </row>
    <row r="16" spans="1:13" ht="12.75">
      <c r="A16" s="19">
        <v>5</v>
      </c>
      <c r="B16" s="20"/>
      <c r="C16" s="20"/>
      <c r="D16" s="20"/>
      <c r="E16" s="20"/>
      <c r="F16" s="29"/>
      <c r="G16" s="20"/>
      <c r="H16" s="30"/>
      <c r="I16" s="30"/>
      <c r="J16" s="20"/>
      <c r="M16" s="16">
        <f>SUM(M12:M15)</f>
        <v>18608.999999999996</v>
      </c>
    </row>
    <row r="17" spans="1:10" ht="12.75">
      <c r="A17" s="19">
        <v>6</v>
      </c>
      <c r="B17" s="20"/>
      <c r="C17" s="20"/>
      <c r="D17" s="20"/>
      <c r="E17" s="20"/>
      <c r="F17" s="29"/>
      <c r="G17" s="20"/>
      <c r="H17" s="30"/>
      <c r="I17" s="30"/>
      <c r="J17" s="30"/>
    </row>
    <row r="18" spans="1:10" ht="12.75">
      <c r="A18" s="19">
        <v>7</v>
      </c>
      <c r="B18" s="20"/>
      <c r="C18" s="20"/>
      <c r="D18" s="20"/>
      <c r="E18" s="20"/>
      <c r="F18" s="29"/>
      <c r="G18" s="20"/>
      <c r="H18" s="30"/>
      <c r="I18" s="30"/>
      <c r="J18" s="30"/>
    </row>
    <row r="19" spans="1:10" ht="12.75">
      <c r="A19" s="19">
        <v>8</v>
      </c>
      <c r="B19" s="20"/>
      <c r="C19" s="20"/>
      <c r="D19" s="20"/>
      <c r="E19" s="20"/>
      <c r="F19" s="29"/>
      <c r="G19" s="20"/>
      <c r="H19" s="30"/>
      <c r="I19" s="30"/>
      <c r="J19" s="30"/>
    </row>
    <row r="20" spans="1:10" ht="12.75">
      <c r="A20" s="19">
        <v>9</v>
      </c>
      <c r="B20" s="20"/>
      <c r="C20" s="20"/>
      <c r="D20" s="20"/>
      <c r="E20" s="20"/>
      <c r="F20" s="29"/>
      <c r="G20" s="20"/>
      <c r="H20" s="30"/>
      <c r="I20" s="30"/>
      <c r="J20" s="30"/>
    </row>
    <row r="21" spans="1:10" ht="12.75">
      <c r="A21" s="19">
        <v>10</v>
      </c>
      <c r="B21" s="20"/>
      <c r="C21" s="20"/>
      <c r="D21" s="20"/>
      <c r="E21" s="20"/>
      <c r="F21" s="29"/>
      <c r="G21" s="20"/>
      <c r="H21" s="30"/>
      <c r="I21" s="30"/>
      <c r="J21" s="30"/>
    </row>
    <row r="22" spans="1:10" ht="12.75">
      <c r="A22" s="19">
        <v>11</v>
      </c>
      <c r="B22" s="20"/>
      <c r="C22" s="20"/>
      <c r="D22" s="20"/>
      <c r="E22" s="20"/>
      <c r="F22" s="29"/>
      <c r="G22" s="20"/>
      <c r="H22" s="30"/>
      <c r="I22" s="30"/>
      <c r="J22" s="30"/>
    </row>
    <row r="23" spans="1:10" ht="12.75">
      <c r="A23" s="19">
        <v>12</v>
      </c>
      <c r="B23" s="20"/>
      <c r="C23" s="20"/>
      <c r="D23" s="20"/>
      <c r="E23" s="20"/>
      <c r="F23" s="29"/>
      <c r="G23" s="20"/>
      <c r="H23" s="30"/>
      <c r="I23" s="30"/>
      <c r="J23" s="30"/>
    </row>
    <row r="24" spans="1:10" ht="12.75">
      <c r="A24" s="19">
        <v>13</v>
      </c>
      <c r="B24" s="20"/>
      <c r="C24" s="20"/>
      <c r="D24" s="20"/>
      <c r="E24" s="20"/>
      <c r="F24" s="29"/>
      <c r="G24" s="20"/>
      <c r="H24" s="30"/>
      <c r="I24" s="30"/>
      <c r="J24" s="30"/>
    </row>
    <row r="25" spans="1:10" ht="12.75">
      <c r="A25" s="19">
        <v>14</v>
      </c>
      <c r="B25" s="20"/>
      <c r="C25" s="20"/>
      <c r="D25" s="20"/>
      <c r="E25" s="20"/>
      <c r="F25" s="29"/>
      <c r="G25" s="20"/>
      <c r="H25" s="30"/>
      <c r="I25" s="30"/>
      <c r="J25" s="30"/>
    </row>
    <row r="26" spans="1:10" ht="12.75">
      <c r="A26" s="21" t="s">
        <v>7</v>
      </c>
      <c r="B26" s="20"/>
      <c r="C26" s="20"/>
      <c r="D26" s="20"/>
      <c r="E26" s="20"/>
      <c r="F26" s="29"/>
      <c r="G26" s="20"/>
      <c r="H26" s="30"/>
      <c r="I26" s="30"/>
      <c r="J26" s="30"/>
    </row>
    <row r="27" spans="1:10" ht="12.75">
      <c r="A27" s="21" t="s">
        <v>7</v>
      </c>
      <c r="B27" s="20"/>
      <c r="C27" s="20"/>
      <c r="D27" s="20"/>
      <c r="E27" s="20"/>
      <c r="F27" s="29"/>
      <c r="G27" s="20"/>
      <c r="H27" s="30"/>
      <c r="I27" s="30"/>
      <c r="J27" s="30"/>
    </row>
    <row r="28" spans="1:11" ht="12.75">
      <c r="A28" s="3" t="s">
        <v>18</v>
      </c>
      <c r="B28" s="31"/>
      <c r="C28" s="31">
        <f>SUM(C12:C27)</f>
        <v>192</v>
      </c>
      <c r="D28" s="31">
        <f aca="true" t="shared" si="0" ref="D28:J28">SUM(D12:D27)</f>
        <v>19000</v>
      </c>
      <c r="E28" s="31"/>
      <c r="F28" s="31">
        <f t="shared" si="0"/>
        <v>2888000</v>
      </c>
      <c r="G28" s="31">
        <f t="shared" si="0"/>
        <v>190</v>
      </c>
      <c r="H28" s="31">
        <f t="shared" si="0"/>
        <v>2679695.9999999995</v>
      </c>
      <c r="I28" s="31"/>
      <c r="J28" s="31">
        <f t="shared" si="0"/>
        <v>18609</v>
      </c>
      <c r="K28" s="544">
        <f>'T5_PLAN_vs_PRFM'!J28+'T5A_PLAN_vs_PRFM '!J28</f>
        <v>44977</v>
      </c>
    </row>
    <row r="29" spans="1:10" ht="12.75">
      <c r="A29" s="12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94" t="s">
        <v>719</v>
      </c>
      <c r="B30" s="694"/>
      <c r="C30" s="694"/>
      <c r="D30" s="694"/>
      <c r="E30" s="694"/>
      <c r="F30" s="694"/>
      <c r="G30" s="694"/>
      <c r="H30" s="694"/>
      <c r="I30" s="23"/>
      <c r="J30" s="23"/>
    </row>
    <row r="31" spans="1:10" ht="12.75">
      <c r="A31" s="12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530" t="s">
        <v>1004</v>
      </c>
      <c r="B32" s="15"/>
      <c r="C32" s="15"/>
      <c r="D32" s="15"/>
      <c r="E32" s="15"/>
      <c r="F32" s="15"/>
      <c r="G32" s="15"/>
      <c r="I32" s="599" t="s">
        <v>12</v>
      </c>
      <c r="J32" s="599"/>
    </row>
    <row r="33" spans="1:10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</row>
    <row r="34" spans="1:10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</row>
    <row r="35" spans="1:10" ht="12.75">
      <c r="A35" s="15"/>
      <c r="B35" s="15"/>
      <c r="C35" s="15"/>
      <c r="E35" s="15"/>
      <c r="H35" s="581" t="s">
        <v>85</v>
      </c>
      <c r="I35" s="581"/>
      <c r="J35" s="581"/>
    </row>
    <row r="39" spans="1:10" ht="12.75">
      <c r="A39" s="695"/>
      <c r="B39" s="695"/>
      <c r="C39" s="695"/>
      <c r="D39" s="695"/>
      <c r="E39" s="695"/>
      <c r="F39" s="695"/>
      <c r="G39" s="695"/>
      <c r="H39" s="695"/>
      <c r="I39" s="695"/>
      <c r="J39" s="695"/>
    </row>
    <row r="41" spans="1:10" ht="12.75">
      <c r="A41" s="695"/>
      <c r="B41" s="695"/>
      <c r="C41" s="695"/>
      <c r="D41" s="695"/>
      <c r="E41" s="695"/>
      <c r="F41" s="695"/>
      <c r="G41" s="695"/>
      <c r="H41" s="695"/>
      <c r="I41" s="695"/>
      <c r="J41" s="695"/>
    </row>
  </sheetData>
  <sheetProtection/>
  <mergeCells count="16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H8:J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3">
      <selection activeCell="A32" sqref="A32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583"/>
      <c r="F1" s="583"/>
      <c r="G1" s="583"/>
      <c r="H1" s="583"/>
      <c r="I1" s="583"/>
      <c r="J1" s="149" t="s">
        <v>363</v>
      </c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4.25" customHeight="1"/>
    <row r="5" spans="1:10" ht="19.5" customHeight="1">
      <c r="A5" s="687" t="s">
        <v>808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7" t="s">
        <v>1003</v>
      </c>
      <c r="B8" s="37"/>
      <c r="C8" s="15"/>
      <c r="H8" s="670" t="s">
        <v>837</v>
      </c>
      <c r="I8" s="670"/>
      <c r="J8" s="670"/>
    </row>
    <row r="9" spans="1:16" ht="12.75">
      <c r="A9" s="562" t="s">
        <v>2</v>
      </c>
      <c r="B9" s="562" t="s">
        <v>3</v>
      </c>
      <c r="C9" s="564" t="s">
        <v>809</v>
      </c>
      <c r="D9" s="589"/>
      <c r="E9" s="589"/>
      <c r="F9" s="565"/>
      <c r="G9" s="564" t="s">
        <v>106</v>
      </c>
      <c r="H9" s="589"/>
      <c r="I9" s="589"/>
      <c r="J9" s="565"/>
      <c r="O9" s="20"/>
      <c r="P9" s="23"/>
    </row>
    <row r="10" spans="1:10" ht="77.25" customHeight="1">
      <c r="A10" s="562"/>
      <c r="B10" s="562"/>
      <c r="C10" s="5" t="s">
        <v>184</v>
      </c>
      <c r="D10" s="5" t="s">
        <v>16</v>
      </c>
      <c r="E10" s="282" t="s">
        <v>827</v>
      </c>
      <c r="F10" s="7" t="s">
        <v>201</v>
      </c>
      <c r="G10" s="5" t="s">
        <v>184</v>
      </c>
      <c r="H10" s="27" t="s">
        <v>17</v>
      </c>
      <c r="I10" s="113" t="s">
        <v>717</v>
      </c>
      <c r="J10" s="5" t="s">
        <v>718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0" ht="12.75">
      <c r="A12" s="19">
        <v>1</v>
      </c>
      <c r="B12" s="395" t="s">
        <v>923</v>
      </c>
      <c r="C12" s="696" t="s">
        <v>927</v>
      </c>
      <c r="D12" s="697"/>
      <c r="E12" s="697"/>
      <c r="F12" s="697"/>
      <c r="G12" s="697"/>
      <c r="H12" s="697"/>
      <c r="I12" s="697"/>
      <c r="J12" s="698"/>
    </row>
    <row r="13" spans="1:10" ht="12.75">
      <c r="A13" s="19">
        <v>2</v>
      </c>
      <c r="B13" s="395" t="s">
        <v>924</v>
      </c>
      <c r="C13" s="699"/>
      <c r="D13" s="700"/>
      <c r="E13" s="700"/>
      <c r="F13" s="700"/>
      <c r="G13" s="700"/>
      <c r="H13" s="700"/>
      <c r="I13" s="700"/>
      <c r="J13" s="701"/>
    </row>
    <row r="14" spans="1:10" ht="12.75">
      <c r="A14" s="19">
        <v>3</v>
      </c>
      <c r="B14" s="395" t="s">
        <v>925</v>
      </c>
      <c r="C14" s="699"/>
      <c r="D14" s="700"/>
      <c r="E14" s="700"/>
      <c r="F14" s="700"/>
      <c r="G14" s="700"/>
      <c r="H14" s="700"/>
      <c r="I14" s="700"/>
      <c r="J14" s="701"/>
    </row>
    <row r="15" spans="1:10" ht="12.75">
      <c r="A15" s="19">
        <v>4</v>
      </c>
      <c r="B15" s="395" t="s">
        <v>926</v>
      </c>
      <c r="C15" s="699"/>
      <c r="D15" s="700"/>
      <c r="E15" s="700"/>
      <c r="F15" s="700"/>
      <c r="G15" s="700"/>
      <c r="H15" s="700"/>
      <c r="I15" s="700"/>
      <c r="J15" s="701"/>
    </row>
    <row r="16" spans="1:10" ht="12.75">
      <c r="A16" s="19">
        <v>5</v>
      </c>
      <c r="B16" s="20"/>
      <c r="C16" s="699"/>
      <c r="D16" s="700"/>
      <c r="E16" s="700"/>
      <c r="F16" s="700"/>
      <c r="G16" s="700"/>
      <c r="H16" s="700"/>
      <c r="I16" s="700"/>
      <c r="J16" s="701"/>
    </row>
    <row r="17" spans="1:10" ht="12.75">
      <c r="A17" s="19">
        <v>6</v>
      </c>
      <c r="B17" s="20"/>
      <c r="C17" s="699"/>
      <c r="D17" s="700"/>
      <c r="E17" s="700"/>
      <c r="F17" s="700"/>
      <c r="G17" s="700"/>
      <c r="H17" s="700"/>
      <c r="I17" s="700"/>
      <c r="J17" s="701"/>
    </row>
    <row r="18" spans="1:10" ht="12.75">
      <c r="A18" s="19">
        <v>7</v>
      </c>
      <c r="B18" s="20"/>
      <c r="C18" s="699"/>
      <c r="D18" s="700"/>
      <c r="E18" s="700"/>
      <c r="F18" s="700"/>
      <c r="G18" s="700"/>
      <c r="H18" s="700"/>
      <c r="I18" s="700"/>
      <c r="J18" s="701"/>
    </row>
    <row r="19" spans="1:10" ht="12.75">
      <c r="A19" s="19">
        <v>8</v>
      </c>
      <c r="B19" s="20"/>
      <c r="C19" s="699"/>
      <c r="D19" s="700"/>
      <c r="E19" s="700"/>
      <c r="F19" s="700"/>
      <c r="G19" s="700"/>
      <c r="H19" s="700"/>
      <c r="I19" s="700"/>
      <c r="J19" s="701"/>
    </row>
    <row r="20" spans="1:10" ht="12.75">
      <c r="A20" s="19">
        <v>9</v>
      </c>
      <c r="B20" s="20"/>
      <c r="C20" s="699"/>
      <c r="D20" s="700"/>
      <c r="E20" s="700"/>
      <c r="F20" s="700"/>
      <c r="G20" s="700"/>
      <c r="H20" s="700"/>
      <c r="I20" s="700"/>
      <c r="J20" s="701"/>
    </row>
    <row r="21" spans="1:10" ht="12.75">
      <c r="A21" s="19">
        <v>10</v>
      </c>
      <c r="B21" s="20"/>
      <c r="C21" s="699"/>
      <c r="D21" s="700"/>
      <c r="E21" s="700"/>
      <c r="F21" s="700"/>
      <c r="G21" s="700"/>
      <c r="H21" s="700"/>
      <c r="I21" s="700"/>
      <c r="J21" s="701"/>
    </row>
    <row r="22" spans="1:10" ht="12.75">
      <c r="A22" s="19">
        <v>11</v>
      </c>
      <c r="B22" s="20"/>
      <c r="C22" s="699"/>
      <c r="D22" s="700"/>
      <c r="E22" s="700"/>
      <c r="F22" s="700"/>
      <c r="G22" s="700"/>
      <c r="H22" s="700"/>
      <c r="I22" s="700"/>
      <c r="J22" s="701"/>
    </row>
    <row r="23" spans="1:10" ht="12.75">
      <c r="A23" s="19">
        <v>12</v>
      </c>
      <c r="B23" s="20"/>
      <c r="C23" s="699"/>
      <c r="D23" s="700"/>
      <c r="E23" s="700"/>
      <c r="F23" s="700"/>
      <c r="G23" s="700"/>
      <c r="H23" s="700"/>
      <c r="I23" s="700"/>
      <c r="J23" s="701"/>
    </row>
    <row r="24" spans="1:10" ht="12.75">
      <c r="A24" s="19">
        <v>13</v>
      </c>
      <c r="B24" s="20"/>
      <c r="C24" s="699"/>
      <c r="D24" s="700"/>
      <c r="E24" s="700"/>
      <c r="F24" s="700"/>
      <c r="G24" s="700"/>
      <c r="H24" s="700"/>
      <c r="I24" s="700"/>
      <c r="J24" s="701"/>
    </row>
    <row r="25" spans="1:10" ht="12.75">
      <c r="A25" s="19">
        <v>14</v>
      </c>
      <c r="B25" s="20"/>
      <c r="C25" s="699"/>
      <c r="D25" s="700"/>
      <c r="E25" s="700"/>
      <c r="F25" s="700"/>
      <c r="G25" s="700"/>
      <c r="H25" s="700"/>
      <c r="I25" s="700"/>
      <c r="J25" s="701"/>
    </row>
    <row r="26" spans="1:10" ht="12.75">
      <c r="A26" s="21" t="s">
        <v>7</v>
      </c>
      <c r="B26" s="20"/>
      <c r="C26" s="699"/>
      <c r="D26" s="700"/>
      <c r="E26" s="700"/>
      <c r="F26" s="700"/>
      <c r="G26" s="700"/>
      <c r="H26" s="700"/>
      <c r="I26" s="700"/>
      <c r="J26" s="701"/>
    </row>
    <row r="27" spans="1:10" ht="12.75">
      <c r="A27" s="21" t="s">
        <v>7</v>
      </c>
      <c r="B27" s="20"/>
      <c r="C27" s="702"/>
      <c r="D27" s="703"/>
      <c r="E27" s="703"/>
      <c r="F27" s="703"/>
      <c r="G27" s="703"/>
      <c r="H27" s="703"/>
      <c r="I27" s="703"/>
      <c r="J27" s="704"/>
    </row>
    <row r="28" spans="1:10" ht="12.75">
      <c r="A28" s="3" t="s">
        <v>18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2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94" t="s">
        <v>719</v>
      </c>
      <c r="B30" s="694"/>
      <c r="C30" s="694"/>
      <c r="D30" s="694"/>
      <c r="E30" s="694"/>
      <c r="F30" s="694"/>
      <c r="G30" s="694"/>
      <c r="H30" s="694"/>
      <c r="I30" s="23"/>
      <c r="J30" s="23"/>
    </row>
    <row r="31" spans="1:10" ht="12.75">
      <c r="A31" s="12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530" t="s">
        <v>1004</v>
      </c>
      <c r="B32" s="15"/>
      <c r="C32" s="15"/>
      <c r="D32" s="15"/>
      <c r="E32" s="15"/>
      <c r="F32" s="15"/>
      <c r="G32" s="15"/>
      <c r="I32" s="599" t="s">
        <v>12</v>
      </c>
      <c r="J32" s="599"/>
    </row>
    <row r="33" spans="1:10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</row>
    <row r="34" spans="1:10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</row>
    <row r="35" spans="1:10" ht="12.75">
      <c r="A35" s="15"/>
      <c r="B35" s="15"/>
      <c r="C35" s="15"/>
      <c r="E35" s="15"/>
      <c r="H35" s="581" t="s">
        <v>85</v>
      </c>
      <c r="I35" s="581"/>
      <c r="J35" s="581"/>
    </row>
    <row r="39" spans="1:10" ht="12.75">
      <c r="A39" s="695"/>
      <c r="B39" s="695"/>
      <c r="C39" s="695"/>
      <c r="D39" s="695"/>
      <c r="E39" s="695"/>
      <c r="F39" s="695"/>
      <c r="G39" s="695"/>
      <c r="H39" s="695"/>
      <c r="I39" s="695"/>
      <c r="J39" s="695"/>
    </row>
    <row r="41" spans="1:10" ht="12.75">
      <c r="A41" s="695"/>
      <c r="B41" s="695"/>
      <c r="C41" s="695"/>
      <c r="D41" s="695"/>
      <c r="E41" s="695"/>
      <c r="F41" s="695"/>
      <c r="G41" s="695"/>
      <c r="H41" s="695"/>
      <c r="I41" s="695"/>
      <c r="J41" s="695"/>
    </row>
  </sheetData>
  <sheetProtection/>
  <mergeCells count="17">
    <mergeCell ref="A33:J33"/>
    <mergeCell ref="E1:I1"/>
    <mergeCell ref="A2:J2"/>
    <mergeCell ref="A3:J3"/>
    <mergeCell ref="A5:J5"/>
    <mergeCell ref="H8:J8"/>
    <mergeCell ref="A30:H30"/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C12:J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90" zoomScaleSheetLayoutView="90" zoomScalePageLayoutView="0" workbookViewId="0" topLeftCell="A13">
      <selection activeCell="A32" sqref="A32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583"/>
      <c r="F1" s="583"/>
      <c r="G1" s="583"/>
      <c r="H1" s="583"/>
      <c r="I1" s="583"/>
      <c r="J1" s="149" t="s">
        <v>362</v>
      </c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4.25" customHeight="1"/>
    <row r="5" spans="1:10" ht="31.5" customHeight="1">
      <c r="A5" s="687" t="s">
        <v>810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7" t="s">
        <v>1003</v>
      </c>
      <c r="B8" s="37"/>
      <c r="C8" s="15"/>
      <c r="H8" s="670" t="s">
        <v>837</v>
      </c>
      <c r="I8" s="670"/>
      <c r="J8" s="670"/>
    </row>
    <row r="9" spans="1:16" ht="12.75">
      <c r="A9" s="562" t="s">
        <v>2</v>
      </c>
      <c r="B9" s="562" t="s">
        <v>3</v>
      </c>
      <c r="C9" s="564" t="s">
        <v>806</v>
      </c>
      <c r="D9" s="589"/>
      <c r="E9" s="589"/>
      <c r="F9" s="565"/>
      <c r="G9" s="564" t="s">
        <v>106</v>
      </c>
      <c r="H9" s="589"/>
      <c r="I9" s="589"/>
      <c r="J9" s="565"/>
      <c r="O9" s="20"/>
      <c r="P9" s="23"/>
    </row>
    <row r="10" spans="1:10" ht="53.25" customHeight="1">
      <c r="A10" s="562"/>
      <c r="B10" s="562"/>
      <c r="C10" s="5" t="s">
        <v>184</v>
      </c>
      <c r="D10" s="5" t="s">
        <v>16</v>
      </c>
      <c r="E10" s="282" t="s">
        <v>364</v>
      </c>
      <c r="F10" s="7" t="s">
        <v>201</v>
      </c>
      <c r="G10" s="5" t="s">
        <v>184</v>
      </c>
      <c r="H10" s="27" t="s">
        <v>17</v>
      </c>
      <c r="I10" s="113" t="s">
        <v>717</v>
      </c>
      <c r="J10" s="5" t="s">
        <v>718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0" ht="12.75">
      <c r="A12" s="19">
        <v>1</v>
      </c>
      <c r="B12" s="395" t="s">
        <v>923</v>
      </c>
      <c r="C12" s="696" t="s">
        <v>927</v>
      </c>
      <c r="D12" s="697"/>
      <c r="E12" s="697"/>
      <c r="F12" s="697"/>
      <c r="G12" s="697"/>
      <c r="H12" s="697"/>
      <c r="I12" s="697"/>
      <c r="J12" s="698"/>
    </row>
    <row r="13" spans="1:10" ht="12.75">
      <c r="A13" s="19">
        <v>2</v>
      </c>
      <c r="B13" s="395" t="s">
        <v>924</v>
      </c>
      <c r="C13" s="699"/>
      <c r="D13" s="700"/>
      <c r="E13" s="700"/>
      <c r="F13" s="700"/>
      <c r="G13" s="700"/>
      <c r="H13" s="700"/>
      <c r="I13" s="700"/>
      <c r="J13" s="701"/>
    </row>
    <row r="14" spans="1:10" ht="12.75">
      <c r="A14" s="19">
        <v>3</v>
      </c>
      <c r="B14" s="395" t="s">
        <v>925</v>
      </c>
      <c r="C14" s="699"/>
      <c r="D14" s="700"/>
      <c r="E14" s="700"/>
      <c r="F14" s="700"/>
      <c r="G14" s="700"/>
      <c r="H14" s="700"/>
      <c r="I14" s="700"/>
      <c r="J14" s="701"/>
    </row>
    <row r="15" spans="1:10" ht="12.75">
      <c r="A15" s="19">
        <v>4</v>
      </c>
      <c r="B15" s="395" t="s">
        <v>926</v>
      </c>
      <c r="C15" s="699"/>
      <c r="D15" s="700"/>
      <c r="E15" s="700"/>
      <c r="F15" s="700"/>
      <c r="G15" s="700"/>
      <c r="H15" s="700"/>
      <c r="I15" s="700"/>
      <c r="J15" s="701"/>
    </row>
    <row r="16" spans="1:10" ht="12.75">
      <c r="A16" s="19">
        <v>5</v>
      </c>
      <c r="B16" s="20"/>
      <c r="C16" s="699"/>
      <c r="D16" s="700"/>
      <c r="E16" s="700"/>
      <c r="F16" s="700"/>
      <c r="G16" s="700"/>
      <c r="H16" s="700"/>
      <c r="I16" s="700"/>
      <c r="J16" s="701"/>
    </row>
    <row r="17" spans="1:10" ht="12.75">
      <c r="A17" s="19">
        <v>6</v>
      </c>
      <c r="B17" s="20"/>
      <c r="C17" s="699"/>
      <c r="D17" s="700"/>
      <c r="E17" s="700"/>
      <c r="F17" s="700"/>
      <c r="G17" s="700"/>
      <c r="H17" s="700"/>
      <c r="I17" s="700"/>
      <c r="J17" s="701"/>
    </row>
    <row r="18" spans="1:10" ht="12.75">
      <c r="A18" s="19">
        <v>7</v>
      </c>
      <c r="B18" s="20"/>
      <c r="C18" s="699"/>
      <c r="D18" s="700"/>
      <c r="E18" s="700"/>
      <c r="F18" s="700"/>
      <c r="G18" s="700"/>
      <c r="H18" s="700"/>
      <c r="I18" s="700"/>
      <c r="J18" s="701"/>
    </row>
    <row r="19" spans="1:10" ht="12.75">
      <c r="A19" s="19">
        <v>8</v>
      </c>
      <c r="B19" s="20"/>
      <c r="C19" s="699"/>
      <c r="D19" s="700"/>
      <c r="E19" s="700"/>
      <c r="F19" s="700"/>
      <c r="G19" s="700"/>
      <c r="H19" s="700"/>
      <c r="I19" s="700"/>
      <c r="J19" s="701"/>
    </row>
    <row r="20" spans="1:10" ht="12.75">
      <c r="A20" s="19">
        <v>9</v>
      </c>
      <c r="B20" s="20"/>
      <c r="C20" s="699"/>
      <c r="D20" s="700"/>
      <c r="E20" s="700"/>
      <c r="F20" s="700"/>
      <c r="G20" s="700"/>
      <c r="H20" s="700"/>
      <c r="I20" s="700"/>
      <c r="J20" s="701"/>
    </row>
    <row r="21" spans="1:10" ht="12.75">
      <c r="A21" s="19">
        <v>10</v>
      </c>
      <c r="B21" s="20"/>
      <c r="C21" s="699"/>
      <c r="D21" s="700"/>
      <c r="E21" s="700"/>
      <c r="F21" s="700"/>
      <c r="G21" s="700"/>
      <c r="H21" s="700"/>
      <c r="I21" s="700"/>
      <c r="J21" s="701"/>
    </row>
    <row r="22" spans="1:10" ht="12.75">
      <c r="A22" s="19">
        <v>11</v>
      </c>
      <c r="B22" s="20"/>
      <c r="C22" s="699"/>
      <c r="D22" s="700"/>
      <c r="E22" s="700"/>
      <c r="F22" s="700"/>
      <c r="G22" s="700"/>
      <c r="H22" s="700"/>
      <c r="I22" s="700"/>
      <c r="J22" s="701"/>
    </row>
    <row r="23" spans="1:10" ht="12.75">
      <c r="A23" s="19">
        <v>12</v>
      </c>
      <c r="B23" s="20"/>
      <c r="C23" s="699"/>
      <c r="D23" s="700"/>
      <c r="E23" s="700"/>
      <c r="F23" s="700"/>
      <c r="G23" s="700"/>
      <c r="H23" s="700"/>
      <c r="I23" s="700"/>
      <c r="J23" s="701"/>
    </row>
    <row r="24" spans="1:10" ht="12.75">
      <c r="A24" s="19">
        <v>13</v>
      </c>
      <c r="B24" s="20"/>
      <c r="C24" s="699"/>
      <c r="D24" s="700"/>
      <c r="E24" s="700"/>
      <c r="F24" s="700"/>
      <c r="G24" s="700"/>
      <c r="H24" s="700"/>
      <c r="I24" s="700"/>
      <c r="J24" s="701"/>
    </row>
    <row r="25" spans="1:10" ht="12.75">
      <c r="A25" s="19">
        <v>14</v>
      </c>
      <c r="B25" s="20"/>
      <c r="C25" s="699"/>
      <c r="D25" s="700"/>
      <c r="E25" s="700"/>
      <c r="F25" s="700"/>
      <c r="G25" s="700"/>
      <c r="H25" s="700"/>
      <c r="I25" s="700"/>
      <c r="J25" s="701"/>
    </row>
    <row r="26" spans="1:10" ht="12.75">
      <c r="A26" s="21" t="s">
        <v>7</v>
      </c>
      <c r="B26" s="20"/>
      <c r="C26" s="699"/>
      <c r="D26" s="700"/>
      <c r="E26" s="700"/>
      <c r="F26" s="700"/>
      <c r="G26" s="700"/>
      <c r="H26" s="700"/>
      <c r="I26" s="700"/>
      <c r="J26" s="701"/>
    </row>
    <row r="27" spans="1:10" ht="12.75">
      <c r="A27" s="21" t="s">
        <v>7</v>
      </c>
      <c r="B27" s="20"/>
      <c r="C27" s="702"/>
      <c r="D27" s="703"/>
      <c r="E27" s="703"/>
      <c r="F27" s="703"/>
      <c r="G27" s="703"/>
      <c r="H27" s="703"/>
      <c r="I27" s="703"/>
      <c r="J27" s="704"/>
    </row>
    <row r="28" spans="1:10" ht="12.75">
      <c r="A28" s="3" t="s">
        <v>18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2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94" t="s">
        <v>719</v>
      </c>
      <c r="B30" s="694"/>
      <c r="C30" s="694"/>
      <c r="D30" s="694"/>
      <c r="E30" s="694"/>
      <c r="F30" s="694"/>
      <c r="G30" s="694"/>
      <c r="H30" s="694"/>
      <c r="I30" s="23"/>
      <c r="J30" s="23"/>
    </row>
    <row r="31" spans="1:10" ht="12.75">
      <c r="A31" s="12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530" t="s">
        <v>1004</v>
      </c>
      <c r="B32" s="15"/>
      <c r="C32" s="15"/>
      <c r="D32" s="15"/>
      <c r="E32" s="15"/>
      <c r="F32" s="15"/>
      <c r="G32" s="15"/>
      <c r="I32" s="599" t="s">
        <v>12</v>
      </c>
      <c r="J32" s="599"/>
    </row>
    <row r="33" spans="1:10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</row>
    <row r="34" spans="1:10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</row>
    <row r="35" spans="1:10" ht="12.75">
      <c r="A35" s="15"/>
      <c r="B35" s="15"/>
      <c r="C35" s="15"/>
      <c r="E35" s="15"/>
      <c r="H35" s="581" t="s">
        <v>85</v>
      </c>
      <c r="I35" s="581"/>
      <c r="J35" s="581"/>
    </row>
    <row r="39" spans="1:10" ht="12.75">
      <c r="A39" s="695"/>
      <c r="B39" s="695"/>
      <c r="C39" s="695"/>
      <c r="D39" s="695"/>
      <c r="E39" s="695"/>
      <c r="F39" s="695"/>
      <c r="G39" s="695"/>
      <c r="H39" s="695"/>
      <c r="I39" s="695"/>
      <c r="J39" s="695"/>
    </row>
    <row r="41" spans="1:10" ht="12.75">
      <c r="A41" s="695"/>
      <c r="B41" s="695"/>
      <c r="C41" s="695"/>
      <c r="D41" s="695"/>
      <c r="E41" s="695"/>
      <c r="F41" s="695"/>
      <c r="G41" s="695"/>
      <c r="H41" s="695"/>
      <c r="I41" s="695"/>
      <c r="J41" s="695"/>
    </row>
  </sheetData>
  <sheetProtection/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H8:J8"/>
    <mergeCell ref="C12:J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78" zoomScaleSheetLayoutView="78" zoomScalePageLayoutView="0" workbookViewId="0" topLeftCell="A10">
      <selection activeCell="A32" sqref="A32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583"/>
      <c r="F1" s="583"/>
      <c r="G1" s="583"/>
      <c r="H1" s="583"/>
      <c r="I1" s="583"/>
      <c r="J1" s="149" t="s">
        <v>433</v>
      </c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4.25" customHeight="1"/>
    <row r="5" spans="1:10" ht="31.5" customHeight="1">
      <c r="A5" s="687" t="s">
        <v>811</v>
      </c>
      <c r="B5" s="687"/>
      <c r="C5" s="687"/>
      <c r="D5" s="687"/>
      <c r="E5" s="687"/>
      <c r="F5" s="687"/>
      <c r="G5" s="687"/>
      <c r="H5" s="687"/>
      <c r="I5" s="687"/>
      <c r="J5" s="687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7" t="s">
        <v>1003</v>
      </c>
      <c r="B8" s="37"/>
      <c r="C8" s="15"/>
      <c r="H8" s="670" t="s">
        <v>837</v>
      </c>
      <c r="I8" s="670"/>
      <c r="J8" s="670"/>
    </row>
    <row r="9" spans="1:16" ht="12.75">
      <c r="A9" s="562" t="s">
        <v>2</v>
      </c>
      <c r="B9" s="562" t="s">
        <v>3</v>
      </c>
      <c r="C9" s="564" t="s">
        <v>806</v>
      </c>
      <c r="D9" s="589"/>
      <c r="E9" s="589"/>
      <c r="F9" s="565"/>
      <c r="G9" s="564" t="s">
        <v>106</v>
      </c>
      <c r="H9" s="589"/>
      <c r="I9" s="589"/>
      <c r="J9" s="565"/>
      <c r="O9" s="20"/>
      <c r="P9" s="23"/>
    </row>
    <row r="10" spans="1:10" ht="53.25" customHeight="1">
      <c r="A10" s="562"/>
      <c r="B10" s="562"/>
      <c r="C10" s="5" t="s">
        <v>184</v>
      </c>
      <c r="D10" s="5" t="s">
        <v>16</v>
      </c>
      <c r="E10" s="282" t="s">
        <v>365</v>
      </c>
      <c r="F10" s="7" t="s">
        <v>201</v>
      </c>
      <c r="G10" s="5" t="s">
        <v>184</v>
      </c>
      <c r="H10" s="27" t="s">
        <v>17</v>
      </c>
      <c r="I10" s="113" t="s">
        <v>717</v>
      </c>
      <c r="J10" s="5" t="s">
        <v>718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9">
        <v>8</v>
      </c>
      <c r="I11" s="5">
        <v>9</v>
      </c>
      <c r="J11" s="5">
        <v>10</v>
      </c>
    </row>
    <row r="12" spans="1:10" ht="12.75">
      <c r="A12" s="19">
        <v>1</v>
      </c>
      <c r="B12" s="395" t="s">
        <v>923</v>
      </c>
      <c r="C12" s="696" t="s">
        <v>927</v>
      </c>
      <c r="D12" s="697"/>
      <c r="E12" s="697"/>
      <c r="F12" s="697"/>
      <c r="G12" s="697"/>
      <c r="H12" s="697"/>
      <c r="I12" s="697"/>
      <c r="J12" s="698"/>
    </row>
    <row r="13" spans="1:10" ht="12.75">
      <c r="A13" s="19">
        <v>2</v>
      </c>
      <c r="B13" s="395" t="s">
        <v>924</v>
      </c>
      <c r="C13" s="699"/>
      <c r="D13" s="700"/>
      <c r="E13" s="700"/>
      <c r="F13" s="700"/>
      <c r="G13" s="700"/>
      <c r="H13" s="700"/>
      <c r="I13" s="700"/>
      <c r="J13" s="701"/>
    </row>
    <row r="14" spans="1:10" ht="12.75">
      <c r="A14" s="19">
        <v>3</v>
      </c>
      <c r="B14" s="395" t="s">
        <v>925</v>
      </c>
      <c r="C14" s="699"/>
      <c r="D14" s="700"/>
      <c r="E14" s="700"/>
      <c r="F14" s="700"/>
      <c r="G14" s="700"/>
      <c r="H14" s="700"/>
      <c r="I14" s="700"/>
      <c r="J14" s="701"/>
    </row>
    <row r="15" spans="1:10" ht="12.75">
      <c r="A15" s="19">
        <v>4</v>
      </c>
      <c r="B15" s="395" t="s">
        <v>926</v>
      </c>
      <c r="C15" s="699"/>
      <c r="D15" s="700"/>
      <c r="E15" s="700"/>
      <c r="F15" s="700"/>
      <c r="G15" s="700"/>
      <c r="H15" s="700"/>
      <c r="I15" s="700"/>
      <c r="J15" s="701"/>
    </row>
    <row r="16" spans="1:10" ht="12.75">
      <c r="A16" s="19">
        <v>5</v>
      </c>
      <c r="B16" s="20"/>
      <c r="C16" s="699"/>
      <c r="D16" s="700"/>
      <c r="E16" s="700"/>
      <c r="F16" s="700"/>
      <c r="G16" s="700"/>
      <c r="H16" s="700"/>
      <c r="I16" s="700"/>
      <c r="J16" s="701"/>
    </row>
    <row r="17" spans="1:10" ht="12.75">
      <c r="A17" s="19">
        <v>6</v>
      </c>
      <c r="B17" s="20"/>
      <c r="C17" s="699"/>
      <c r="D17" s="700"/>
      <c r="E17" s="700"/>
      <c r="F17" s="700"/>
      <c r="G17" s="700"/>
      <c r="H17" s="700"/>
      <c r="I17" s="700"/>
      <c r="J17" s="701"/>
    </row>
    <row r="18" spans="1:10" ht="12.75">
      <c r="A18" s="19">
        <v>7</v>
      </c>
      <c r="B18" s="20"/>
      <c r="C18" s="699"/>
      <c r="D18" s="700"/>
      <c r="E18" s="700"/>
      <c r="F18" s="700"/>
      <c r="G18" s="700"/>
      <c r="H18" s="700"/>
      <c r="I18" s="700"/>
      <c r="J18" s="701"/>
    </row>
    <row r="19" spans="1:10" ht="12.75">
      <c r="A19" s="19">
        <v>8</v>
      </c>
      <c r="B19" s="20"/>
      <c r="C19" s="699"/>
      <c r="D19" s="700"/>
      <c r="E19" s="700"/>
      <c r="F19" s="700"/>
      <c r="G19" s="700"/>
      <c r="H19" s="700"/>
      <c r="I19" s="700"/>
      <c r="J19" s="701"/>
    </row>
    <row r="20" spans="1:10" ht="12.75">
      <c r="A20" s="19">
        <v>9</v>
      </c>
      <c r="B20" s="20"/>
      <c r="C20" s="699"/>
      <c r="D20" s="700"/>
      <c r="E20" s="700"/>
      <c r="F20" s="700"/>
      <c r="G20" s="700"/>
      <c r="H20" s="700"/>
      <c r="I20" s="700"/>
      <c r="J20" s="701"/>
    </row>
    <row r="21" spans="1:10" ht="12.75">
      <c r="A21" s="19">
        <v>10</v>
      </c>
      <c r="B21" s="20"/>
      <c r="C21" s="699"/>
      <c r="D21" s="700"/>
      <c r="E21" s="700"/>
      <c r="F21" s="700"/>
      <c r="G21" s="700"/>
      <c r="H21" s="700"/>
      <c r="I21" s="700"/>
      <c r="J21" s="701"/>
    </row>
    <row r="22" spans="1:10" ht="12.75">
      <c r="A22" s="19">
        <v>11</v>
      </c>
      <c r="B22" s="20"/>
      <c r="C22" s="699"/>
      <c r="D22" s="700"/>
      <c r="E22" s="700"/>
      <c r="F22" s="700"/>
      <c r="G22" s="700"/>
      <c r="H22" s="700"/>
      <c r="I22" s="700"/>
      <c r="J22" s="701"/>
    </row>
    <row r="23" spans="1:10" ht="12.75">
      <c r="A23" s="19">
        <v>12</v>
      </c>
      <c r="B23" s="20"/>
      <c r="C23" s="699"/>
      <c r="D23" s="700"/>
      <c r="E23" s="700"/>
      <c r="F23" s="700"/>
      <c r="G23" s="700"/>
      <c r="H23" s="700"/>
      <c r="I23" s="700"/>
      <c r="J23" s="701"/>
    </row>
    <row r="24" spans="1:10" ht="12.75">
      <c r="A24" s="19">
        <v>13</v>
      </c>
      <c r="B24" s="20"/>
      <c r="C24" s="699"/>
      <c r="D24" s="700"/>
      <c r="E24" s="700"/>
      <c r="F24" s="700"/>
      <c r="G24" s="700"/>
      <c r="H24" s="700"/>
      <c r="I24" s="700"/>
      <c r="J24" s="701"/>
    </row>
    <row r="25" spans="1:10" ht="12.75">
      <c r="A25" s="19">
        <v>14</v>
      </c>
      <c r="B25" s="20"/>
      <c r="C25" s="699"/>
      <c r="D25" s="700"/>
      <c r="E25" s="700"/>
      <c r="F25" s="700"/>
      <c r="G25" s="700"/>
      <c r="H25" s="700"/>
      <c r="I25" s="700"/>
      <c r="J25" s="701"/>
    </row>
    <row r="26" spans="1:10" ht="12.75">
      <c r="A26" s="21" t="s">
        <v>7</v>
      </c>
      <c r="B26" s="20"/>
      <c r="C26" s="699"/>
      <c r="D26" s="700"/>
      <c r="E26" s="700"/>
      <c r="F26" s="700"/>
      <c r="G26" s="700"/>
      <c r="H26" s="700"/>
      <c r="I26" s="700"/>
      <c r="J26" s="701"/>
    </row>
    <row r="27" spans="1:10" ht="12.75">
      <c r="A27" s="21" t="s">
        <v>7</v>
      </c>
      <c r="B27" s="20"/>
      <c r="C27" s="702"/>
      <c r="D27" s="703"/>
      <c r="E27" s="703"/>
      <c r="F27" s="703"/>
      <c r="G27" s="703"/>
      <c r="H27" s="703"/>
      <c r="I27" s="703"/>
      <c r="J27" s="704"/>
    </row>
    <row r="28" spans="1:10" ht="12.75">
      <c r="A28" s="3" t="s">
        <v>18</v>
      </c>
      <c r="B28" s="31"/>
      <c r="C28" s="31"/>
      <c r="D28" s="20"/>
      <c r="E28" s="20"/>
      <c r="F28" s="29"/>
      <c r="G28" s="20"/>
      <c r="H28" s="30"/>
      <c r="I28" s="30"/>
      <c r="J28" s="30"/>
    </row>
    <row r="29" spans="1:10" ht="12.75">
      <c r="A29" s="12"/>
      <c r="B29" s="32"/>
      <c r="C29" s="32"/>
      <c r="D29" s="23"/>
      <c r="E29" s="23"/>
      <c r="F29" s="23"/>
      <c r="G29" s="23"/>
      <c r="H29" s="23"/>
      <c r="I29" s="23"/>
      <c r="J29" s="23"/>
    </row>
    <row r="30" spans="1:10" ht="12.75">
      <c r="A30" s="694" t="s">
        <v>719</v>
      </c>
      <c r="B30" s="694"/>
      <c r="C30" s="694"/>
      <c r="D30" s="694"/>
      <c r="E30" s="694"/>
      <c r="F30" s="694"/>
      <c r="G30" s="694"/>
      <c r="H30" s="694"/>
      <c r="I30" s="23"/>
      <c r="J30" s="23"/>
    </row>
    <row r="31" spans="1:10" ht="12.75">
      <c r="A31" s="12"/>
      <c r="B31" s="32"/>
      <c r="C31" s="32"/>
      <c r="D31" s="23"/>
      <c r="E31" s="23"/>
      <c r="F31" s="23"/>
      <c r="G31" s="23"/>
      <c r="H31" s="23"/>
      <c r="I31" s="23"/>
      <c r="J31" s="23"/>
    </row>
    <row r="32" spans="1:10" ht="15.75" customHeight="1">
      <c r="A32" s="530" t="s">
        <v>1004</v>
      </c>
      <c r="B32" s="15"/>
      <c r="C32" s="15"/>
      <c r="D32" s="15"/>
      <c r="E32" s="15"/>
      <c r="F32" s="15"/>
      <c r="G32" s="15"/>
      <c r="I32" s="599" t="s">
        <v>12</v>
      </c>
      <c r="J32" s="599"/>
    </row>
    <row r="33" spans="1:10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</row>
    <row r="34" spans="1:10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</row>
    <row r="35" spans="1:10" ht="12.75">
      <c r="A35" s="15"/>
      <c r="B35" s="15"/>
      <c r="C35" s="15"/>
      <c r="E35" s="15"/>
      <c r="H35" s="581" t="s">
        <v>85</v>
      </c>
      <c r="I35" s="581"/>
      <c r="J35" s="581"/>
    </row>
    <row r="39" spans="1:10" ht="12.75">
      <c r="A39" s="695"/>
      <c r="B39" s="695"/>
      <c r="C39" s="695"/>
      <c r="D39" s="695"/>
      <c r="E39" s="695"/>
      <c r="F39" s="695"/>
      <c r="G39" s="695"/>
      <c r="H39" s="695"/>
      <c r="I39" s="695"/>
      <c r="J39" s="695"/>
    </row>
    <row r="41" spans="1:10" ht="12.75">
      <c r="A41" s="695"/>
      <c r="B41" s="695"/>
      <c r="C41" s="695"/>
      <c r="D41" s="695"/>
      <c r="E41" s="695"/>
      <c r="F41" s="695"/>
      <c r="G41" s="695"/>
      <c r="H41" s="695"/>
      <c r="I41" s="695"/>
      <c r="J41" s="695"/>
    </row>
  </sheetData>
  <sheetProtection/>
  <mergeCells count="17">
    <mergeCell ref="A34:J34"/>
    <mergeCell ref="H35:J35"/>
    <mergeCell ref="A39:J39"/>
    <mergeCell ref="A41:J41"/>
    <mergeCell ref="A9:A10"/>
    <mergeCell ref="B9:B10"/>
    <mergeCell ref="C9:F9"/>
    <mergeCell ref="G9:J9"/>
    <mergeCell ref="I32:J32"/>
    <mergeCell ref="A33:J33"/>
    <mergeCell ref="A30:H30"/>
    <mergeCell ref="E1:I1"/>
    <mergeCell ref="A2:J2"/>
    <mergeCell ref="A3:J3"/>
    <mergeCell ref="A5:J5"/>
    <mergeCell ref="H8:J8"/>
    <mergeCell ref="C12:J2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view="pageBreakPreview" zoomScale="120" zoomScaleSheetLayoutView="120" zoomScalePageLayoutView="0" workbookViewId="0" topLeftCell="A10">
      <selection activeCell="A1" sqref="A1:C1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114.57421875" style="0" customWidth="1"/>
  </cols>
  <sheetData>
    <row r="1" spans="1:7" ht="21.75" customHeight="1">
      <c r="A1" s="560" t="s">
        <v>554</v>
      </c>
      <c r="B1" s="560"/>
      <c r="C1" s="560"/>
      <c r="D1" s="330"/>
      <c r="E1" s="330"/>
      <c r="F1" s="330"/>
      <c r="G1" s="330"/>
    </row>
    <row r="2" spans="1:3" ht="12.75">
      <c r="A2" s="3" t="s">
        <v>75</v>
      </c>
      <c r="B2" s="3" t="s">
        <v>555</v>
      </c>
      <c r="C2" s="3" t="s">
        <v>556</v>
      </c>
    </row>
    <row r="3" spans="1:3" ht="12.75">
      <c r="A3" s="8">
        <v>1</v>
      </c>
      <c r="B3" s="385" t="s">
        <v>557</v>
      </c>
      <c r="C3" s="385" t="s">
        <v>767</v>
      </c>
    </row>
    <row r="4" spans="1:3" ht="12.75">
      <c r="A4" s="8">
        <v>2</v>
      </c>
      <c r="B4" s="385" t="s">
        <v>558</v>
      </c>
      <c r="C4" s="385" t="s">
        <v>768</v>
      </c>
    </row>
    <row r="5" spans="1:3" ht="12.75">
      <c r="A5" s="8">
        <v>3</v>
      </c>
      <c r="B5" s="385" t="s">
        <v>559</v>
      </c>
      <c r="C5" s="385" t="s">
        <v>769</v>
      </c>
    </row>
    <row r="6" spans="1:3" ht="12.75">
      <c r="A6" s="8">
        <v>4</v>
      </c>
      <c r="B6" s="385" t="s">
        <v>906</v>
      </c>
      <c r="C6" s="385" t="s">
        <v>907</v>
      </c>
    </row>
    <row r="7" spans="1:3" ht="12.75">
      <c r="A7" s="8">
        <v>5</v>
      </c>
      <c r="B7" s="385" t="s">
        <v>560</v>
      </c>
      <c r="C7" s="385" t="s">
        <v>770</v>
      </c>
    </row>
    <row r="8" spans="1:3" ht="12.75">
      <c r="A8" s="8">
        <v>6</v>
      </c>
      <c r="B8" s="385" t="s">
        <v>561</v>
      </c>
      <c r="C8" s="385" t="s">
        <v>771</v>
      </c>
    </row>
    <row r="9" spans="1:3" ht="12.75">
      <c r="A9" s="8">
        <v>7</v>
      </c>
      <c r="B9" s="385" t="s">
        <v>562</v>
      </c>
      <c r="C9" s="385" t="s">
        <v>772</v>
      </c>
    </row>
    <row r="10" spans="1:3" ht="12.75">
      <c r="A10" s="8">
        <v>8</v>
      </c>
      <c r="B10" s="385" t="s">
        <v>563</v>
      </c>
      <c r="C10" s="385" t="s">
        <v>773</v>
      </c>
    </row>
    <row r="11" spans="1:3" ht="12.75">
      <c r="A11" s="8">
        <v>9</v>
      </c>
      <c r="B11" s="385" t="s">
        <v>564</v>
      </c>
      <c r="C11" s="385" t="s">
        <v>774</v>
      </c>
    </row>
    <row r="12" spans="1:3" ht="12.75">
      <c r="A12" s="8">
        <v>10</v>
      </c>
      <c r="B12" s="385" t="s">
        <v>565</v>
      </c>
      <c r="C12" s="385" t="s">
        <v>775</v>
      </c>
    </row>
    <row r="13" spans="1:3" ht="12.75">
      <c r="A13" s="8">
        <v>11</v>
      </c>
      <c r="B13" s="385" t="s">
        <v>683</v>
      </c>
      <c r="C13" s="385" t="s">
        <v>684</v>
      </c>
    </row>
    <row r="14" spans="1:3" ht="12.75">
      <c r="A14" s="8">
        <v>12</v>
      </c>
      <c r="B14" s="385" t="s">
        <v>566</v>
      </c>
      <c r="C14" s="385" t="s">
        <v>776</v>
      </c>
    </row>
    <row r="15" spans="1:3" ht="12.75">
      <c r="A15" s="8">
        <v>13</v>
      </c>
      <c r="B15" s="385" t="s">
        <v>567</v>
      </c>
      <c r="C15" s="385" t="s">
        <v>777</v>
      </c>
    </row>
    <row r="16" spans="1:3" ht="12.75">
      <c r="A16" s="8">
        <v>14</v>
      </c>
      <c r="B16" s="385" t="s">
        <v>568</v>
      </c>
      <c r="C16" s="385" t="s">
        <v>778</v>
      </c>
    </row>
    <row r="17" spans="1:3" ht="12.75">
      <c r="A17" s="8">
        <v>15</v>
      </c>
      <c r="B17" s="385" t="s">
        <v>569</v>
      </c>
      <c r="C17" s="385" t="s">
        <v>779</v>
      </c>
    </row>
    <row r="18" spans="1:3" ht="12.75">
      <c r="A18" s="8">
        <v>16</v>
      </c>
      <c r="B18" s="385" t="s">
        <v>570</v>
      </c>
      <c r="C18" s="385" t="s">
        <v>780</v>
      </c>
    </row>
    <row r="19" spans="1:3" ht="12.75">
      <c r="A19" s="8">
        <v>17</v>
      </c>
      <c r="B19" s="385" t="s">
        <v>571</v>
      </c>
      <c r="C19" s="385" t="s">
        <v>781</v>
      </c>
    </row>
    <row r="20" spans="1:3" ht="12.75">
      <c r="A20" s="8">
        <v>18</v>
      </c>
      <c r="B20" s="385" t="s">
        <v>572</v>
      </c>
      <c r="C20" s="385" t="s">
        <v>782</v>
      </c>
    </row>
    <row r="21" spans="1:3" ht="12.75">
      <c r="A21" s="8">
        <v>19</v>
      </c>
      <c r="B21" s="385" t="s">
        <v>573</v>
      </c>
      <c r="C21" s="385" t="s">
        <v>783</v>
      </c>
    </row>
    <row r="22" spans="1:3" ht="12.75">
      <c r="A22" s="8">
        <v>20</v>
      </c>
      <c r="B22" s="385" t="s">
        <v>574</v>
      </c>
      <c r="C22" s="385" t="s">
        <v>784</v>
      </c>
    </row>
    <row r="23" spans="1:3" ht="12.75">
      <c r="A23" s="8">
        <v>21</v>
      </c>
      <c r="B23" s="385" t="s">
        <v>575</v>
      </c>
      <c r="C23" s="385" t="s">
        <v>785</v>
      </c>
    </row>
    <row r="24" spans="1:3" ht="12.75">
      <c r="A24" s="8">
        <v>22</v>
      </c>
      <c r="B24" s="385" t="s">
        <v>576</v>
      </c>
      <c r="C24" s="385" t="s">
        <v>786</v>
      </c>
    </row>
    <row r="25" spans="1:3" ht="12.75">
      <c r="A25" s="8">
        <v>23</v>
      </c>
      <c r="B25" s="385" t="s">
        <v>577</v>
      </c>
      <c r="C25" s="385" t="s">
        <v>787</v>
      </c>
    </row>
    <row r="26" spans="1:3" ht="12.75">
      <c r="A26" s="8">
        <v>24</v>
      </c>
      <c r="B26" s="385" t="s">
        <v>578</v>
      </c>
      <c r="C26" s="385" t="s">
        <v>788</v>
      </c>
    </row>
    <row r="27" spans="1:3" ht="12.75">
      <c r="A27" s="8">
        <v>25</v>
      </c>
      <c r="B27" s="385" t="s">
        <v>579</v>
      </c>
      <c r="C27" s="385" t="s">
        <v>789</v>
      </c>
    </row>
    <row r="28" spans="1:3" ht="12.75">
      <c r="A28" s="8">
        <v>26</v>
      </c>
      <c r="B28" s="385" t="s">
        <v>580</v>
      </c>
      <c r="C28" s="385" t="s">
        <v>790</v>
      </c>
    </row>
    <row r="29" spans="1:3" ht="12.75">
      <c r="A29" s="8">
        <v>27</v>
      </c>
      <c r="B29" s="385" t="s">
        <v>581</v>
      </c>
      <c r="C29" s="385" t="s">
        <v>791</v>
      </c>
    </row>
    <row r="30" spans="1:3" ht="12.75">
      <c r="A30" s="8">
        <v>28</v>
      </c>
      <c r="B30" s="385" t="s">
        <v>582</v>
      </c>
      <c r="C30" s="385" t="s">
        <v>583</v>
      </c>
    </row>
    <row r="31" spans="1:3" ht="12.75">
      <c r="A31" s="8">
        <v>29</v>
      </c>
      <c r="B31" s="385" t="s">
        <v>584</v>
      </c>
      <c r="C31" s="385" t="s">
        <v>585</v>
      </c>
    </row>
    <row r="32" spans="1:3" ht="12.75">
      <c r="A32" s="8">
        <v>30</v>
      </c>
      <c r="B32" s="385" t="s">
        <v>586</v>
      </c>
      <c r="C32" s="385" t="s">
        <v>587</v>
      </c>
    </row>
    <row r="33" spans="1:3" ht="12.75">
      <c r="A33" s="8">
        <v>31</v>
      </c>
      <c r="B33" s="385" t="s">
        <v>682</v>
      </c>
      <c r="C33" s="385" t="s">
        <v>681</v>
      </c>
    </row>
    <row r="34" spans="1:3" ht="12.75">
      <c r="A34" s="8">
        <v>32</v>
      </c>
      <c r="B34" s="385" t="s">
        <v>731</v>
      </c>
      <c r="C34" s="385" t="s">
        <v>732</v>
      </c>
    </row>
    <row r="35" spans="1:3" ht="12.75">
      <c r="A35" s="8">
        <v>33</v>
      </c>
      <c r="B35" s="385" t="s">
        <v>588</v>
      </c>
      <c r="C35" s="385" t="s">
        <v>589</v>
      </c>
    </row>
    <row r="36" spans="1:3" ht="12.75">
      <c r="A36" s="8">
        <v>34</v>
      </c>
      <c r="B36" s="385" t="s">
        <v>590</v>
      </c>
      <c r="C36" s="385" t="s">
        <v>589</v>
      </c>
    </row>
    <row r="37" spans="1:3" ht="12.75">
      <c r="A37" s="8">
        <v>35</v>
      </c>
      <c r="B37" s="385" t="s">
        <v>591</v>
      </c>
      <c r="C37" s="385" t="s">
        <v>592</v>
      </c>
    </row>
    <row r="38" spans="1:3" ht="12.75">
      <c r="A38" s="8">
        <v>36</v>
      </c>
      <c r="B38" s="385" t="s">
        <v>593</v>
      </c>
      <c r="C38" s="385" t="s">
        <v>594</v>
      </c>
    </row>
    <row r="39" spans="1:3" ht="12.75">
      <c r="A39" s="8">
        <v>37</v>
      </c>
      <c r="B39" s="385" t="s">
        <v>595</v>
      </c>
      <c r="C39" s="385" t="s">
        <v>596</v>
      </c>
    </row>
    <row r="40" spans="1:3" ht="12.75">
      <c r="A40" s="8">
        <v>38</v>
      </c>
      <c r="B40" s="385" t="s">
        <v>597</v>
      </c>
      <c r="C40" s="385" t="s">
        <v>598</v>
      </c>
    </row>
    <row r="41" spans="1:3" ht="12.75">
      <c r="A41" s="8">
        <v>39</v>
      </c>
      <c r="B41" s="385" t="s">
        <v>599</v>
      </c>
      <c r="C41" s="385" t="s">
        <v>600</v>
      </c>
    </row>
    <row r="42" spans="1:3" ht="12.75">
      <c r="A42" s="8">
        <v>40</v>
      </c>
      <c r="B42" s="385" t="s">
        <v>601</v>
      </c>
      <c r="C42" s="385" t="s">
        <v>602</v>
      </c>
    </row>
    <row r="43" spans="1:3" ht="12.75">
      <c r="A43" s="8">
        <v>41</v>
      </c>
      <c r="B43" s="385" t="s">
        <v>603</v>
      </c>
      <c r="C43" s="385" t="s">
        <v>604</v>
      </c>
    </row>
    <row r="44" spans="1:3" ht="12.75">
      <c r="A44" s="8">
        <v>42</v>
      </c>
      <c r="B44" s="385" t="s">
        <v>605</v>
      </c>
      <c r="C44" s="385" t="s">
        <v>792</v>
      </c>
    </row>
    <row r="45" spans="1:3" ht="12.75">
      <c r="A45" s="8">
        <v>43</v>
      </c>
      <c r="B45" s="385" t="s">
        <v>606</v>
      </c>
      <c r="C45" s="385" t="s">
        <v>607</v>
      </c>
    </row>
    <row r="46" spans="1:3" ht="12.75">
      <c r="A46" s="8">
        <v>44</v>
      </c>
      <c r="B46" s="385" t="s">
        <v>608</v>
      </c>
      <c r="C46" s="385" t="s">
        <v>609</v>
      </c>
    </row>
    <row r="47" spans="1:3" ht="12.75">
      <c r="A47" s="8">
        <v>45</v>
      </c>
      <c r="B47" s="385" t="s">
        <v>610</v>
      </c>
      <c r="C47" s="385" t="s">
        <v>611</v>
      </c>
    </row>
    <row r="48" spans="1:3" ht="12.75">
      <c r="A48" s="8">
        <v>46</v>
      </c>
      <c r="B48" s="385" t="s">
        <v>612</v>
      </c>
      <c r="C48" s="385" t="s">
        <v>613</v>
      </c>
    </row>
    <row r="49" spans="1:3" ht="12.75">
      <c r="A49" s="8">
        <v>47</v>
      </c>
      <c r="B49" s="385" t="s">
        <v>614</v>
      </c>
      <c r="C49" s="385" t="s">
        <v>615</v>
      </c>
    </row>
    <row r="50" spans="1:3" ht="12.75">
      <c r="A50" s="8">
        <v>48</v>
      </c>
      <c r="B50" s="385" t="s">
        <v>616</v>
      </c>
      <c r="C50" s="385" t="s">
        <v>793</v>
      </c>
    </row>
    <row r="51" spans="1:3" ht="12.75">
      <c r="A51" s="8">
        <v>49</v>
      </c>
      <c r="B51" s="385" t="s">
        <v>617</v>
      </c>
      <c r="C51" s="385" t="s">
        <v>794</v>
      </c>
    </row>
    <row r="52" spans="1:3" ht="12.75">
      <c r="A52" s="8">
        <v>50</v>
      </c>
      <c r="B52" s="385" t="s">
        <v>618</v>
      </c>
      <c r="C52" s="385" t="s">
        <v>619</v>
      </c>
    </row>
    <row r="53" spans="1:3" ht="12.75">
      <c r="A53" s="8">
        <v>51</v>
      </c>
      <c r="B53" s="385" t="s">
        <v>620</v>
      </c>
      <c r="C53" s="385" t="s">
        <v>621</v>
      </c>
    </row>
    <row r="54" spans="1:3" ht="12.75">
      <c r="A54" s="8">
        <v>52</v>
      </c>
      <c r="B54" s="385" t="s">
        <v>622</v>
      </c>
      <c r="C54" s="385" t="s">
        <v>734</v>
      </c>
    </row>
    <row r="55" spans="1:3" ht="12.75">
      <c r="A55" s="8">
        <v>53</v>
      </c>
      <c r="B55" s="385" t="s">
        <v>623</v>
      </c>
      <c r="C55" s="385" t="s">
        <v>735</v>
      </c>
    </row>
    <row r="56" spans="1:3" ht="12.75">
      <c r="A56" s="8">
        <v>54</v>
      </c>
      <c r="B56" s="385" t="s">
        <v>624</v>
      </c>
      <c r="C56" s="385" t="s">
        <v>736</v>
      </c>
    </row>
    <row r="57" spans="1:3" ht="12.75">
      <c r="A57" s="8">
        <v>55</v>
      </c>
      <c r="B57" s="385" t="s">
        <v>625</v>
      </c>
      <c r="C57" s="385" t="s">
        <v>737</v>
      </c>
    </row>
    <row r="58" spans="1:3" ht="12.75">
      <c r="A58" s="8">
        <v>56</v>
      </c>
      <c r="B58" s="385" t="s">
        <v>626</v>
      </c>
      <c r="C58" s="385" t="s">
        <v>738</v>
      </c>
    </row>
    <row r="59" spans="1:3" ht="12.75">
      <c r="A59" s="8">
        <v>57</v>
      </c>
      <c r="B59" s="385" t="s">
        <v>627</v>
      </c>
      <c r="C59" s="385" t="s">
        <v>739</v>
      </c>
    </row>
    <row r="60" spans="1:3" ht="12.75">
      <c r="A60" s="8">
        <v>58</v>
      </c>
      <c r="B60" s="385" t="s">
        <v>628</v>
      </c>
      <c r="C60" s="385" t="s">
        <v>740</v>
      </c>
    </row>
    <row r="61" spans="1:3" ht="12.75">
      <c r="A61" s="8">
        <v>59</v>
      </c>
      <c r="B61" s="385" t="s">
        <v>629</v>
      </c>
      <c r="C61" s="385" t="s">
        <v>741</v>
      </c>
    </row>
    <row r="62" spans="1:3" ht="12.75">
      <c r="A62" s="8">
        <v>60</v>
      </c>
      <c r="B62" s="385" t="s">
        <v>630</v>
      </c>
      <c r="C62" s="385" t="s">
        <v>742</v>
      </c>
    </row>
    <row r="63" spans="1:3" ht="12.75">
      <c r="A63" s="8">
        <v>61</v>
      </c>
      <c r="B63" s="385" t="s">
        <v>701</v>
      </c>
      <c r="C63" s="385" t="s">
        <v>705</v>
      </c>
    </row>
    <row r="64" spans="1:3" ht="12.75">
      <c r="A64" s="8">
        <v>62</v>
      </c>
      <c r="B64" s="385" t="s">
        <v>631</v>
      </c>
      <c r="C64" s="385" t="s">
        <v>743</v>
      </c>
    </row>
    <row r="65" spans="1:3" ht="12.75">
      <c r="A65" s="8">
        <v>63</v>
      </c>
      <c r="B65" s="386" t="s">
        <v>706</v>
      </c>
      <c r="C65" s="385" t="s">
        <v>744</v>
      </c>
    </row>
    <row r="66" spans="1:3" ht="12.75">
      <c r="A66" s="8">
        <v>64</v>
      </c>
      <c r="B66" s="385" t="s">
        <v>632</v>
      </c>
      <c r="C66" s="385" t="s">
        <v>745</v>
      </c>
    </row>
    <row r="67" spans="1:3" ht="12.75">
      <c r="A67" s="8">
        <v>65</v>
      </c>
      <c r="B67" s="385" t="s">
        <v>633</v>
      </c>
      <c r="C67" s="385" t="s">
        <v>746</v>
      </c>
    </row>
    <row r="68" spans="1:3" ht="12.75">
      <c r="A68" s="8">
        <v>66</v>
      </c>
      <c r="B68" s="387" t="s">
        <v>685</v>
      </c>
      <c r="C68" s="387" t="s">
        <v>795</v>
      </c>
    </row>
    <row r="69" spans="1:3" ht="12.75">
      <c r="A69" s="8">
        <v>67</v>
      </c>
      <c r="B69" s="387" t="s">
        <v>686</v>
      </c>
      <c r="C69" s="387" t="s">
        <v>780</v>
      </c>
    </row>
  </sheetData>
  <sheetProtection/>
  <mergeCells count="1">
    <mergeCell ref="A1:C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7"/>
  <sheetViews>
    <sheetView view="pageBreakPreview" zoomScale="90" zoomScaleSheetLayoutView="90" zoomScalePageLayoutView="0" workbookViewId="0" topLeftCell="A1">
      <selection activeCell="L35" sqref="A1:L35"/>
    </sheetView>
  </sheetViews>
  <sheetFormatPr defaultColWidth="9.140625" defaultRowHeight="12.75"/>
  <cols>
    <col min="1" max="1" width="6.7109375" style="16" customWidth="1"/>
    <col min="2" max="2" width="11.57421875" style="16" customWidth="1"/>
    <col min="3" max="3" width="12.00390625" style="16" customWidth="1"/>
    <col min="4" max="4" width="10.8515625" style="16" customWidth="1"/>
    <col min="5" max="5" width="10.140625" style="16" customWidth="1"/>
    <col min="6" max="6" width="13.00390625" style="16" customWidth="1"/>
    <col min="7" max="7" width="15.140625" style="16" customWidth="1"/>
    <col min="8" max="8" width="12.421875" style="16" customWidth="1"/>
    <col min="9" max="9" width="12.140625" style="16" customWidth="1"/>
    <col min="10" max="10" width="11.7109375" style="16" customWidth="1"/>
    <col min="11" max="11" width="12.00390625" style="16" customWidth="1"/>
    <col min="12" max="12" width="14.140625" style="16" customWidth="1"/>
    <col min="13" max="16384" width="9.140625" style="16" customWidth="1"/>
  </cols>
  <sheetData>
    <row r="1" spans="4:15" ht="15">
      <c r="D1" s="37"/>
      <c r="E1" s="37"/>
      <c r="F1" s="37"/>
      <c r="G1" s="37"/>
      <c r="H1" s="37"/>
      <c r="I1" s="37"/>
      <c r="J1" s="37"/>
      <c r="K1" s="37"/>
      <c r="L1" s="503" t="s">
        <v>64</v>
      </c>
      <c r="M1" s="503"/>
      <c r="N1" s="44"/>
      <c r="O1" s="44"/>
    </row>
    <row r="2" spans="1:15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46"/>
      <c r="N2" s="46"/>
      <c r="O2" s="46"/>
    </row>
    <row r="3" spans="1:15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45"/>
      <c r="N3" s="45"/>
      <c r="O3" s="45"/>
    </row>
    <row r="4" ht="10.5" customHeight="1"/>
    <row r="5" spans="1:12" ht="19.5" customHeight="1">
      <c r="A5" s="687" t="s">
        <v>812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37" t="s">
        <v>1003</v>
      </c>
      <c r="B7" s="37"/>
      <c r="C7" s="15"/>
      <c r="F7" s="705" t="s">
        <v>20</v>
      </c>
      <c r="G7" s="705"/>
      <c r="H7" s="705"/>
      <c r="I7" s="705"/>
      <c r="J7" s="705"/>
      <c r="K7" s="705"/>
      <c r="L7" s="705"/>
    </row>
    <row r="8" spans="1:12" ht="12.75">
      <c r="A8" s="15"/>
      <c r="F8" s="17"/>
      <c r="G8" s="108"/>
      <c r="H8" s="108"/>
      <c r="I8" s="670" t="s">
        <v>837</v>
      </c>
      <c r="J8" s="670"/>
      <c r="K8" s="670"/>
      <c r="L8" s="670"/>
    </row>
    <row r="9" spans="1:18" s="15" customFormat="1" ht="12.75">
      <c r="A9" s="562" t="s">
        <v>2</v>
      </c>
      <c r="B9" s="562" t="s">
        <v>3</v>
      </c>
      <c r="C9" s="566" t="s">
        <v>21</v>
      </c>
      <c r="D9" s="567"/>
      <c r="E9" s="567"/>
      <c r="F9" s="567"/>
      <c r="G9" s="567"/>
      <c r="H9" s="566" t="s">
        <v>43</v>
      </c>
      <c r="I9" s="567"/>
      <c r="J9" s="567"/>
      <c r="K9" s="567"/>
      <c r="L9" s="567"/>
      <c r="Q9" s="31"/>
      <c r="R9" s="32"/>
    </row>
    <row r="10" spans="1:12" s="15" customFormat="1" ht="77.25" customHeight="1">
      <c r="A10" s="562"/>
      <c r="B10" s="562"/>
      <c r="C10" s="5" t="s">
        <v>856</v>
      </c>
      <c r="D10" s="5" t="s">
        <v>829</v>
      </c>
      <c r="E10" s="5" t="s">
        <v>71</v>
      </c>
      <c r="F10" s="5" t="s">
        <v>72</v>
      </c>
      <c r="G10" s="5" t="s">
        <v>659</v>
      </c>
      <c r="H10" s="5" t="s">
        <v>856</v>
      </c>
      <c r="I10" s="5" t="s">
        <v>829</v>
      </c>
      <c r="J10" s="5" t="s">
        <v>71</v>
      </c>
      <c r="K10" s="5" t="s">
        <v>72</v>
      </c>
      <c r="L10" s="5" t="s">
        <v>660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20" t="s">
        <v>923</v>
      </c>
      <c r="C12" s="408">
        <v>356.37</v>
      </c>
      <c r="D12" s="408">
        <v>9.067800000000034</v>
      </c>
      <c r="E12" s="408">
        <v>261.2205153846154</v>
      </c>
      <c r="F12" s="408">
        <v>247.63475615358104</v>
      </c>
      <c r="G12" s="408">
        <f>D12+E12-F12</f>
        <v>22.653559231034393</v>
      </c>
      <c r="H12" s="409"/>
      <c r="I12" s="409"/>
      <c r="J12" s="409"/>
      <c r="K12" s="409"/>
      <c r="L12" s="408"/>
    </row>
    <row r="13" spans="1:12" ht="12.75">
      <c r="A13" s="19">
        <v>2</v>
      </c>
      <c r="B13" s="20" t="s">
        <v>924</v>
      </c>
      <c r="C13" s="408">
        <v>122.976</v>
      </c>
      <c r="D13" s="408">
        <v>0</v>
      </c>
      <c r="E13" s="408">
        <v>90.14185846153848</v>
      </c>
      <c r="F13" s="408">
        <v>86.06189586380584</v>
      </c>
      <c r="G13" s="408">
        <f>D13+E13-F13</f>
        <v>4.0799625977326315</v>
      </c>
      <c r="H13" s="409"/>
      <c r="I13" s="409"/>
      <c r="J13" s="409"/>
      <c r="K13" s="409"/>
      <c r="L13" s="408"/>
    </row>
    <row r="14" spans="1:12" ht="12.75">
      <c r="A14" s="19">
        <v>3</v>
      </c>
      <c r="B14" s="20" t="s">
        <v>925</v>
      </c>
      <c r="C14" s="408">
        <v>29.673000000000002</v>
      </c>
      <c r="D14" s="408">
        <v>0</v>
      </c>
      <c r="E14" s="408">
        <v>21.750417692307696</v>
      </c>
      <c r="F14" s="408">
        <v>20.057269001129583</v>
      </c>
      <c r="G14" s="408">
        <f>D14+E14-F14</f>
        <v>1.6931486911781128</v>
      </c>
      <c r="H14" s="409"/>
      <c r="I14" s="409"/>
      <c r="J14" s="409"/>
      <c r="K14" s="409"/>
      <c r="L14" s="408"/>
    </row>
    <row r="15" spans="1:12" ht="12.75">
      <c r="A15" s="19">
        <v>4</v>
      </c>
      <c r="B15" s="20" t="s">
        <v>926</v>
      </c>
      <c r="C15" s="408">
        <v>36.981</v>
      </c>
      <c r="D15" s="408">
        <v>0</v>
      </c>
      <c r="E15" s="408">
        <v>27.107208461538466</v>
      </c>
      <c r="F15" s="408">
        <v>25.945278981483575</v>
      </c>
      <c r="G15" s="408">
        <f>D15+E15-F15</f>
        <v>1.1619294800548907</v>
      </c>
      <c r="H15" s="409"/>
      <c r="I15" s="409"/>
      <c r="J15" s="409"/>
      <c r="K15" s="409"/>
      <c r="L15" s="408"/>
    </row>
    <row r="16" spans="1:12" ht="12.75">
      <c r="A16" s="19">
        <v>5</v>
      </c>
      <c r="B16" s="20"/>
      <c r="C16" s="408"/>
      <c r="D16" s="408"/>
      <c r="E16" s="408"/>
      <c r="F16" s="408"/>
      <c r="G16" s="408"/>
      <c r="H16" s="409"/>
      <c r="I16" s="409"/>
      <c r="J16" s="409"/>
      <c r="K16" s="409"/>
      <c r="L16" s="408"/>
    </row>
    <row r="17" spans="1:12" ht="12.75">
      <c r="A17" s="19">
        <v>6</v>
      </c>
      <c r="B17" s="20"/>
      <c r="C17" s="408"/>
      <c r="D17" s="408"/>
      <c r="E17" s="408"/>
      <c r="F17" s="408"/>
      <c r="G17" s="408"/>
      <c r="H17" s="409"/>
      <c r="I17" s="409"/>
      <c r="J17" s="409"/>
      <c r="K17" s="409"/>
      <c r="L17" s="408"/>
    </row>
    <row r="18" spans="1:12" ht="12.75">
      <c r="A18" s="19">
        <v>7</v>
      </c>
      <c r="B18" s="20"/>
      <c r="C18" s="408"/>
      <c r="D18" s="408"/>
      <c r="E18" s="408"/>
      <c r="F18" s="408"/>
      <c r="G18" s="408"/>
      <c r="H18" s="409"/>
      <c r="I18" s="409"/>
      <c r="J18" s="409"/>
      <c r="K18" s="409"/>
      <c r="L18" s="408"/>
    </row>
    <row r="19" spans="1:12" ht="12.75">
      <c r="A19" s="19">
        <v>8</v>
      </c>
      <c r="B19" s="20"/>
      <c r="C19" s="408"/>
      <c r="D19" s="408"/>
      <c r="E19" s="408"/>
      <c r="F19" s="408"/>
      <c r="G19" s="408"/>
      <c r="H19" s="409"/>
      <c r="I19" s="409"/>
      <c r="J19" s="409"/>
      <c r="K19" s="409"/>
      <c r="L19" s="408"/>
    </row>
    <row r="20" spans="1:12" ht="12.75">
      <c r="A20" s="19">
        <v>9</v>
      </c>
      <c r="B20" s="20"/>
      <c r="C20" s="408"/>
      <c r="D20" s="408"/>
      <c r="E20" s="408"/>
      <c r="F20" s="408"/>
      <c r="G20" s="408"/>
      <c r="H20" s="409"/>
      <c r="I20" s="409"/>
      <c r="J20" s="409"/>
      <c r="K20" s="409"/>
      <c r="L20" s="408"/>
    </row>
    <row r="21" spans="1:12" ht="12.75">
      <c r="A21" s="19">
        <v>10</v>
      </c>
      <c r="B21" s="20"/>
      <c r="C21" s="408"/>
      <c r="D21" s="408"/>
      <c r="E21" s="408"/>
      <c r="F21" s="408"/>
      <c r="G21" s="408"/>
      <c r="H21" s="409"/>
      <c r="I21" s="409"/>
      <c r="J21" s="409"/>
      <c r="K21" s="409"/>
      <c r="L21" s="408"/>
    </row>
    <row r="22" spans="1:12" ht="12.75">
      <c r="A22" s="19">
        <v>11</v>
      </c>
      <c r="B22" s="20"/>
      <c r="C22" s="408"/>
      <c r="D22" s="408"/>
      <c r="E22" s="408"/>
      <c r="F22" s="408"/>
      <c r="G22" s="408"/>
      <c r="H22" s="409"/>
      <c r="I22" s="409"/>
      <c r="J22" s="409"/>
      <c r="K22" s="409"/>
      <c r="L22" s="408"/>
    </row>
    <row r="23" spans="1:12" ht="12.75">
      <c r="A23" s="19">
        <v>12</v>
      </c>
      <c r="B23" s="20"/>
      <c r="C23" s="408"/>
      <c r="D23" s="408"/>
      <c r="E23" s="408"/>
      <c r="F23" s="408"/>
      <c r="G23" s="408"/>
      <c r="H23" s="409"/>
      <c r="I23" s="409"/>
      <c r="J23" s="409"/>
      <c r="K23" s="409"/>
      <c r="L23" s="408"/>
    </row>
    <row r="24" spans="1:12" ht="12.75">
      <c r="A24" s="19">
        <v>13</v>
      </c>
      <c r="B24" s="20"/>
      <c r="C24" s="408"/>
      <c r="D24" s="408"/>
      <c r="E24" s="408"/>
      <c r="F24" s="408"/>
      <c r="G24" s="408"/>
      <c r="H24" s="409"/>
      <c r="I24" s="409"/>
      <c r="J24" s="409"/>
      <c r="K24" s="409"/>
      <c r="L24" s="408"/>
    </row>
    <row r="25" spans="1:12" ht="12.75">
      <c r="A25" s="19">
        <v>14</v>
      </c>
      <c r="B25" s="20"/>
      <c r="C25" s="408"/>
      <c r="D25" s="408"/>
      <c r="E25" s="408"/>
      <c r="F25" s="408"/>
      <c r="G25" s="408"/>
      <c r="H25" s="409"/>
      <c r="I25" s="409"/>
      <c r="J25" s="409"/>
      <c r="K25" s="409"/>
      <c r="L25" s="408"/>
    </row>
    <row r="26" spans="1:12" ht="12.75">
      <c r="A26" s="21" t="s">
        <v>7</v>
      </c>
      <c r="B26" s="20"/>
      <c r="C26" s="408"/>
      <c r="D26" s="408"/>
      <c r="E26" s="408"/>
      <c r="F26" s="408"/>
      <c r="G26" s="408"/>
      <c r="H26" s="409"/>
      <c r="I26" s="409"/>
      <c r="J26" s="409"/>
      <c r="K26" s="409"/>
      <c r="L26" s="408"/>
    </row>
    <row r="27" spans="1:12" ht="12.75">
      <c r="A27" s="21" t="s">
        <v>7</v>
      </c>
      <c r="B27" s="20"/>
      <c r="C27" s="408"/>
      <c r="D27" s="408"/>
      <c r="E27" s="408"/>
      <c r="F27" s="408"/>
      <c r="G27" s="408"/>
      <c r="H27" s="409"/>
      <c r="I27" s="409"/>
      <c r="J27" s="409"/>
      <c r="K27" s="409"/>
      <c r="L27" s="408"/>
    </row>
    <row r="28" spans="1:12" ht="12.75">
      <c r="A28" s="3" t="s">
        <v>18</v>
      </c>
      <c r="B28" s="20"/>
      <c r="C28" s="408">
        <f>SUM(C12:C27)</f>
        <v>546</v>
      </c>
      <c r="D28" s="408">
        <f>SUM(D12:D27)</f>
        <v>9.067800000000034</v>
      </c>
      <c r="E28" s="408">
        <f>SUM(E12:E27)</f>
        <v>400.22</v>
      </c>
      <c r="F28" s="408">
        <f>SUM(F12:F27)</f>
        <v>379.6992000000001</v>
      </c>
      <c r="G28" s="408">
        <f>SUM(G12:G27)</f>
        <v>29.588600000000028</v>
      </c>
      <c r="H28" s="408"/>
      <c r="I28" s="408"/>
      <c r="J28" s="408"/>
      <c r="K28" s="408"/>
      <c r="L28" s="408"/>
    </row>
    <row r="29" spans="1:12" ht="12.75">
      <c r="A29" s="22" t="s">
        <v>661</v>
      </c>
      <c r="B29" s="23"/>
      <c r="C29" s="410"/>
      <c r="D29" s="410"/>
      <c r="E29" s="410"/>
      <c r="F29" s="410"/>
      <c r="G29" s="410"/>
      <c r="H29" s="410"/>
      <c r="I29" s="410"/>
      <c r="J29" s="410"/>
      <c r="K29" s="410"/>
      <c r="L29" s="410"/>
    </row>
    <row r="30" spans="1:12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8" customHeight="1">
      <c r="A31" s="611" t="s">
        <v>12</v>
      </c>
      <c r="B31" s="611"/>
      <c r="C31" s="611"/>
      <c r="D31" s="611"/>
      <c r="E31" s="611"/>
      <c r="F31" s="611"/>
      <c r="G31" s="611"/>
      <c r="H31" s="611"/>
      <c r="I31" s="611"/>
      <c r="J31" s="611"/>
      <c r="K31" s="611"/>
      <c r="L31" s="611"/>
    </row>
    <row r="32" spans="1:12" ht="12.75">
      <c r="A32" s="611" t="s">
        <v>13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</row>
    <row r="33" spans="1:12" ht="12.75">
      <c r="A33" s="611" t="s">
        <v>19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</row>
    <row r="34" spans="1:12" ht="12.75">
      <c r="A34" s="530" t="s">
        <v>1004</v>
      </c>
      <c r="B34" s="15"/>
      <c r="C34" s="15"/>
      <c r="D34" s="15"/>
      <c r="E34" s="15"/>
      <c r="F34" s="15"/>
      <c r="J34" s="581" t="s">
        <v>85</v>
      </c>
      <c r="K34" s="581"/>
      <c r="L34" s="581"/>
    </row>
    <row r="35" ht="12.75">
      <c r="A35" s="15"/>
    </row>
    <row r="36" spans="1:12" ht="12.75">
      <c r="A36" s="688"/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</row>
    <row r="41" spans="4:7" ht="12.75">
      <c r="D41" s="20">
        <v>16970</v>
      </c>
      <c r="E41" s="16">
        <v>210</v>
      </c>
      <c r="F41" s="16">
        <v>100</v>
      </c>
      <c r="G41" s="407">
        <f>D41*E41*F41/1000/1000</f>
        <v>356.37</v>
      </c>
    </row>
    <row r="42" spans="4:7" ht="12.75">
      <c r="D42" s="20">
        <v>5856</v>
      </c>
      <c r="E42" s="16">
        <v>210</v>
      </c>
      <c r="F42" s="16">
        <v>100</v>
      </c>
      <c r="G42" s="407">
        <f>D42*E42*F42/1000/1000</f>
        <v>122.976</v>
      </c>
    </row>
    <row r="43" spans="4:7" ht="12.75">
      <c r="D43" s="20">
        <v>1413</v>
      </c>
      <c r="E43" s="16">
        <v>210</v>
      </c>
      <c r="F43" s="16">
        <v>100</v>
      </c>
      <c r="G43" s="407">
        <f>D43*E43*F43/1000/1000</f>
        <v>29.673</v>
      </c>
    </row>
    <row r="44" spans="4:7" ht="12.75">
      <c r="D44" s="20">
        <v>1761</v>
      </c>
      <c r="E44" s="16">
        <v>210</v>
      </c>
      <c r="F44" s="16">
        <v>100</v>
      </c>
      <c r="G44" s="407">
        <f>D44*E44*F44/1000/1000</f>
        <v>36.981</v>
      </c>
    </row>
    <row r="45" spans="4:7" ht="12.75">
      <c r="D45" s="16">
        <f>SUM(D41:D44)</f>
        <v>26000</v>
      </c>
      <c r="F45" s="16">
        <f>SUM(F41:F44)</f>
        <v>400</v>
      </c>
      <c r="G45" s="407">
        <f>SUM(G41:G44)</f>
        <v>546</v>
      </c>
    </row>
    <row r="49" spans="2:7" ht="12.75">
      <c r="B49" s="16">
        <v>12946</v>
      </c>
      <c r="D49" s="517">
        <f>'T5_PLAN_vs_PRFM'!J12</f>
        <v>17196.858066220902</v>
      </c>
      <c r="E49" s="16">
        <v>144</v>
      </c>
      <c r="F49" s="16">
        <v>100</v>
      </c>
      <c r="G49" s="407">
        <f>D49*E49*F49/1000/1000</f>
        <v>247.63475615358104</v>
      </c>
    </row>
    <row r="50" spans="2:15" ht="12.75">
      <c r="B50" s="16">
        <v>3861</v>
      </c>
      <c r="D50" s="517">
        <f>'T5_PLAN_vs_PRFM'!J13</f>
        <v>5976.520546097628</v>
      </c>
      <c r="E50" s="16">
        <v>144</v>
      </c>
      <c r="F50" s="16">
        <v>100</v>
      </c>
      <c r="G50" s="407">
        <f>D50*E50*F50/1000/1000</f>
        <v>86.06189586380584</v>
      </c>
      <c r="K50" s="16">
        <v>104.92</v>
      </c>
      <c r="N50" s="16">
        <v>121.18</v>
      </c>
      <c r="O50" s="16">
        <f>K50+N50</f>
        <v>226.10000000000002</v>
      </c>
    </row>
    <row r="51" spans="2:15" ht="12.75">
      <c r="B51" s="16">
        <v>720</v>
      </c>
      <c r="D51" s="517">
        <f>'T5_PLAN_vs_PRFM'!J14</f>
        <v>1392.8659028562208</v>
      </c>
      <c r="E51" s="16">
        <v>144</v>
      </c>
      <c r="F51" s="16">
        <v>100</v>
      </c>
      <c r="G51" s="407">
        <f>D51*E51*F51/1000/1000</f>
        <v>20.057269001129583</v>
      </c>
      <c r="K51" s="16">
        <v>149.52</v>
      </c>
      <c r="N51" s="16">
        <v>173.12</v>
      </c>
      <c r="O51" s="16">
        <f>K51+N51</f>
        <v>322.64</v>
      </c>
    </row>
    <row r="52" spans="2:15" ht="12.75">
      <c r="B52" s="16">
        <v>1173</v>
      </c>
      <c r="D52" s="517">
        <f>'T5_PLAN_vs_PRFM'!J15</f>
        <v>1801.7554848252482</v>
      </c>
      <c r="E52" s="16">
        <v>144</v>
      </c>
      <c r="F52" s="16">
        <v>100</v>
      </c>
      <c r="G52" s="407">
        <f>D52*E52*F52/1000/1000</f>
        <v>25.945278981483575</v>
      </c>
      <c r="K52" s="16">
        <v>145.78</v>
      </c>
      <c r="N52" s="16">
        <v>133.91</v>
      </c>
      <c r="O52" s="16">
        <f>K52+N52</f>
        <v>279.69</v>
      </c>
    </row>
    <row r="53" spans="2:15" ht="12.75">
      <c r="B53" s="16">
        <f>SUM(B49:B52)</f>
        <v>18700</v>
      </c>
      <c r="D53" s="16">
        <f>SUM(D49:D52)</f>
        <v>26368</v>
      </c>
      <c r="F53" s="16">
        <f>SUM(F49:F52)</f>
        <v>400</v>
      </c>
      <c r="G53" s="407">
        <f>SUM(G49:G52)</f>
        <v>379.6992000000001</v>
      </c>
      <c r="K53" s="16">
        <f>SUM(K50:K52)</f>
        <v>400.22</v>
      </c>
      <c r="N53" s="16">
        <f>SUM(N50:N52)</f>
        <v>428.21000000000004</v>
      </c>
      <c r="O53" s="16">
        <f>SUM(O50:O52)</f>
        <v>828.4300000000001</v>
      </c>
    </row>
    <row r="54" ht="12.75">
      <c r="O54" s="16">
        <f>K66+N66</f>
        <v>279.69</v>
      </c>
    </row>
    <row r="55" spans="15:16" ht="12.75">
      <c r="O55" s="16">
        <f>SUM(O53:O54)</f>
        <v>1108.1200000000001</v>
      </c>
      <c r="P55" s="407">
        <f>O55-P67</f>
        <v>-64.87999999999988</v>
      </c>
    </row>
    <row r="56" spans="9:11" ht="12.75">
      <c r="I56" s="20">
        <v>16970</v>
      </c>
      <c r="J56" s="16">
        <f>I56/I60*100</f>
        <v>65.26923076923077</v>
      </c>
      <c r="K56" s="16">
        <f>L60*J56%</f>
        <v>356.37</v>
      </c>
    </row>
    <row r="57" spans="9:11" ht="12.75">
      <c r="I57" s="20">
        <v>5856</v>
      </c>
      <c r="J57" s="16">
        <f>I57/I60*100</f>
        <v>22.523076923076925</v>
      </c>
      <c r="K57" s="16">
        <f>L60*J57%</f>
        <v>122.976</v>
      </c>
    </row>
    <row r="58" spans="9:11" ht="12.75">
      <c r="I58" s="20">
        <v>1413</v>
      </c>
      <c r="J58" s="16">
        <f>I58/I60*100</f>
        <v>5.434615384615385</v>
      </c>
      <c r="K58" s="16">
        <f>L60*J58%</f>
        <v>29.673000000000002</v>
      </c>
    </row>
    <row r="59" spans="9:11" ht="12.75">
      <c r="I59" s="20">
        <v>1761</v>
      </c>
      <c r="J59" s="16">
        <f>I59/I60*100</f>
        <v>6.773076923076923</v>
      </c>
      <c r="K59" s="16">
        <f>L60*J59%</f>
        <v>36.981</v>
      </c>
    </row>
    <row r="60" spans="9:12" ht="12.75">
      <c r="I60" s="16">
        <f>SUM(I56:I59)</f>
        <v>26000</v>
      </c>
      <c r="J60" s="16">
        <f>SUM(J56:J59)</f>
        <v>100.00000000000001</v>
      </c>
      <c r="K60" s="16">
        <f>SUM(K56:K59)</f>
        <v>546</v>
      </c>
      <c r="L60" s="16">
        <v>546</v>
      </c>
    </row>
    <row r="63" spans="11:16" ht="12.75">
      <c r="K63" s="16">
        <v>104.92</v>
      </c>
      <c r="N63" s="16">
        <v>121.18</v>
      </c>
      <c r="O63" s="16">
        <f>K63+N63</f>
        <v>226.10000000000002</v>
      </c>
      <c r="P63" s="407">
        <f>C12+'T6A_FG_Upy_Utlsn '!C12</f>
        <v>789.066</v>
      </c>
    </row>
    <row r="64" spans="11:16" ht="12.75">
      <c r="K64" s="16">
        <v>149.52</v>
      </c>
      <c r="N64" s="16">
        <v>173.12</v>
      </c>
      <c r="O64" s="16">
        <f>K64+N64</f>
        <v>322.64</v>
      </c>
      <c r="P64" s="407">
        <f>C13+'T6A_FG_Upy_Utlsn '!C13</f>
        <v>242.601</v>
      </c>
    </row>
    <row r="65" spans="11:16" ht="12.75">
      <c r="K65" s="16">
        <v>145.78</v>
      </c>
      <c r="N65" s="16">
        <v>133.91</v>
      </c>
      <c r="O65" s="16">
        <f>K65+N65</f>
        <v>279.69</v>
      </c>
      <c r="P65" s="407">
        <f>C14+'T6A_FG_Upy_Utlsn '!C14</f>
        <v>63.135000000000005</v>
      </c>
    </row>
    <row r="66" spans="11:16" ht="12.75">
      <c r="K66" s="16">
        <v>145.78</v>
      </c>
      <c r="N66" s="16">
        <v>133.91</v>
      </c>
      <c r="O66" s="16">
        <f>K66+N66</f>
        <v>279.69</v>
      </c>
      <c r="P66" s="407">
        <f>C15+'T6A_FG_Upy_Utlsn '!C15</f>
        <v>78.19800000000001</v>
      </c>
    </row>
    <row r="67" spans="11:16" ht="12.75">
      <c r="K67" s="16">
        <f aca="true" t="shared" si="0" ref="K67:P67">SUM(K63:K66)</f>
        <v>546</v>
      </c>
      <c r="L67" s="16">
        <f t="shared" si="0"/>
        <v>0</v>
      </c>
      <c r="M67" s="16">
        <f t="shared" si="0"/>
        <v>0</v>
      </c>
      <c r="N67" s="16">
        <f t="shared" si="0"/>
        <v>562.12</v>
      </c>
      <c r="O67" s="16">
        <f t="shared" si="0"/>
        <v>1108.1200000000001</v>
      </c>
      <c r="P67" s="407">
        <f t="shared" si="0"/>
        <v>1173</v>
      </c>
    </row>
  </sheetData>
  <sheetProtection/>
  <mergeCells count="14">
    <mergeCell ref="A32:L32"/>
    <mergeCell ref="C9:G9"/>
    <mergeCell ref="H9:L9"/>
    <mergeCell ref="I8:L8"/>
    <mergeCell ref="A33:L33"/>
    <mergeCell ref="A3:L3"/>
    <mergeCell ref="A2:L2"/>
    <mergeCell ref="A5:L5"/>
    <mergeCell ref="A36:L36"/>
    <mergeCell ref="F7:L7"/>
    <mergeCell ref="A9:A10"/>
    <mergeCell ref="B9:B10"/>
    <mergeCell ref="A31:L31"/>
    <mergeCell ref="J34:L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  <rowBreaks count="1" manualBreakCount="1">
    <brk id="3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view="pageBreakPreview" zoomScale="90" zoomScaleSheetLayoutView="90" zoomScalePageLayoutView="0" workbookViewId="0" topLeftCell="A10">
      <selection activeCell="N12" sqref="N12:N15"/>
    </sheetView>
  </sheetViews>
  <sheetFormatPr defaultColWidth="9.140625" defaultRowHeight="12.75"/>
  <cols>
    <col min="1" max="1" width="6.00390625" style="16" customWidth="1"/>
    <col min="2" max="2" width="11.421875" style="16" customWidth="1"/>
    <col min="3" max="3" width="10.57421875" style="16" customWidth="1"/>
    <col min="4" max="4" width="10.7109375" style="16" customWidth="1"/>
    <col min="5" max="5" width="8.7109375" style="16" customWidth="1"/>
    <col min="6" max="6" width="10.8515625" style="16" customWidth="1"/>
    <col min="7" max="7" width="15.8515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3.7109375" style="16" customWidth="1"/>
    <col min="13" max="13" width="9.140625" style="16" customWidth="1"/>
    <col min="14" max="16384" width="9.140625" style="16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503" t="s">
        <v>73</v>
      </c>
      <c r="M1" s="503"/>
      <c r="N1" s="503"/>
      <c r="O1" s="44"/>
      <c r="P1" s="44"/>
    </row>
    <row r="2" spans="1:16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46"/>
      <c r="N2" s="46"/>
      <c r="O2" s="46"/>
      <c r="P2" s="46"/>
    </row>
    <row r="3" spans="1:16" ht="20.25">
      <c r="A3" s="706" t="s">
        <v>747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45"/>
      <c r="N3" s="45"/>
      <c r="O3" s="45"/>
      <c r="P3" s="45"/>
    </row>
    <row r="4" ht="10.5" customHeight="1"/>
    <row r="5" spans="1:12" ht="19.5" customHeight="1">
      <c r="A5" s="687" t="s">
        <v>813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37" t="s">
        <v>1003</v>
      </c>
      <c r="B7" s="37"/>
      <c r="C7" s="15"/>
      <c r="F7" s="705" t="s">
        <v>20</v>
      </c>
      <c r="G7" s="705"/>
      <c r="H7" s="705"/>
      <c r="I7" s="705"/>
      <c r="J7" s="705"/>
      <c r="K7" s="705"/>
      <c r="L7" s="705"/>
    </row>
    <row r="8" spans="1:12" ht="12.75">
      <c r="A8" s="15"/>
      <c r="F8" s="17"/>
      <c r="G8" s="108"/>
      <c r="H8" s="108"/>
      <c r="I8" s="670" t="s">
        <v>837</v>
      </c>
      <c r="J8" s="670"/>
      <c r="K8" s="670"/>
      <c r="L8" s="670"/>
    </row>
    <row r="9" spans="1:19" s="15" customFormat="1" ht="12.75">
      <c r="A9" s="562" t="s">
        <v>2</v>
      </c>
      <c r="B9" s="562" t="s">
        <v>3</v>
      </c>
      <c r="C9" s="566" t="s">
        <v>21</v>
      </c>
      <c r="D9" s="567"/>
      <c r="E9" s="567"/>
      <c r="F9" s="567"/>
      <c r="G9" s="567"/>
      <c r="H9" s="566" t="s">
        <v>43</v>
      </c>
      <c r="I9" s="567"/>
      <c r="J9" s="567"/>
      <c r="K9" s="567"/>
      <c r="L9" s="567"/>
      <c r="R9" s="31"/>
      <c r="S9" s="32"/>
    </row>
    <row r="10" spans="1:12" s="15" customFormat="1" ht="77.25" customHeight="1">
      <c r="A10" s="562"/>
      <c r="B10" s="562"/>
      <c r="C10" s="5" t="s">
        <v>856</v>
      </c>
      <c r="D10" s="5" t="s">
        <v>829</v>
      </c>
      <c r="E10" s="5" t="s">
        <v>71</v>
      </c>
      <c r="F10" s="5" t="s">
        <v>72</v>
      </c>
      <c r="G10" s="5" t="s">
        <v>662</v>
      </c>
      <c r="H10" s="5" t="s">
        <v>856</v>
      </c>
      <c r="I10" s="5" t="s">
        <v>829</v>
      </c>
      <c r="J10" s="5" t="s">
        <v>71</v>
      </c>
      <c r="K10" s="5" t="s">
        <v>72</v>
      </c>
      <c r="L10" s="5" t="s">
        <v>663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5" ht="12.75">
      <c r="A12" s="19">
        <v>1</v>
      </c>
      <c r="B12" s="20" t="s">
        <v>923</v>
      </c>
      <c r="C12" s="408">
        <v>432.696</v>
      </c>
      <c r="D12" s="408">
        <v>33.88784999999996</v>
      </c>
      <c r="E12" s="408">
        <v>295.5099747368421</v>
      </c>
      <c r="F12" s="408">
        <v>279.9691461433355</v>
      </c>
      <c r="G12" s="408">
        <f>D12+E12-F12</f>
        <v>49.42867859350656</v>
      </c>
      <c r="H12" s="409"/>
      <c r="I12" s="409"/>
      <c r="J12" s="409"/>
      <c r="K12" s="409"/>
      <c r="L12" s="408"/>
      <c r="M12" s="407">
        <f>'T6_FG_py_Utlsn'!C12+'T6A_FG_Upy_Utlsn '!C12</f>
        <v>789.066</v>
      </c>
      <c r="N12" s="407">
        <f>'T6_FG_py_Utlsn'!G12+'T6A_FG_Upy_Utlsn '!G12</f>
        <v>72.08223782454095</v>
      </c>
      <c r="O12" s="407">
        <f>'T6_FG_py_Utlsn'!D12+'T6A_FG_Upy_Utlsn '!D12</f>
        <v>42.95564999999999</v>
      </c>
    </row>
    <row r="13" spans="1:15" ht="12.75">
      <c r="A13" s="19">
        <v>2</v>
      </c>
      <c r="B13" s="20" t="s">
        <v>924</v>
      </c>
      <c r="C13" s="408">
        <v>119.625</v>
      </c>
      <c r="D13" s="408">
        <v>17.84575000000001</v>
      </c>
      <c r="E13" s="408">
        <v>81.6979605263158</v>
      </c>
      <c r="F13" s="408">
        <v>79.79025330063232</v>
      </c>
      <c r="G13" s="408">
        <f>D13+E13-F13</f>
        <v>19.75345722568349</v>
      </c>
      <c r="H13" s="409"/>
      <c r="I13" s="409"/>
      <c r="J13" s="409"/>
      <c r="K13" s="409"/>
      <c r="L13" s="408"/>
      <c r="M13" s="407">
        <f>'T6_FG_py_Utlsn'!C13+'T6A_FG_Upy_Utlsn '!C13</f>
        <v>242.601</v>
      </c>
      <c r="N13" s="407">
        <f>'T6_FG_py_Utlsn'!G13+'T6A_FG_Upy_Utlsn '!G13</f>
        <v>23.833419823416122</v>
      </c>
      <c r="O13" s="407">
        <f>'T6_FG_py_Utlsn'!D13+'T6A_FG_Upy_Utlsn '!D13</f>
        <v>17.84575000000001</v>
      </c>
    </row>
    <row r="14" spans="1:15" ht="12.75">
      <c r="A14" s="19">
        <v>3</v>
      </c>
      <c r="B14" s="20" t="s">
        <v>925</v>
      </c>
      <c r="C14" s="408">
        <v>33.462</v>
      </c>
      <c r="D14" s="408">
        <v>10.0537</v>
      </c>
      <c r="E14" s="408">
        <v>22.852891578947368</v>
      </c>
      <c r="F14" s="408">
        <v>19.615018459403192</v>
      </c>
      <c r="G14" s="408">
        <f>D14+E14-F14</f>
        <v>13.291573119544179</v>
      </c>
      <c r="H14" s="409"/>
      <c r="I14" s="409"/>
      <c r="J14" s="409"/>
      <c r="K14" s="409"/>
      <c r="L14" s="408"/>
      <c r="M14" s="407">
        <f>'T6_FG_py_Utlsn'!C14+'T6A_FG_Upy_Utlsn '!C14</f>
        <v>63.135000000000005</v>
      </c>
      <c r="N14" s="407">
        <f>'T6_FG_py_Utlsn'!G14+'T6A_FG_Upy_Utlsn '!G14</f>
        <v>14.984721810722291</v>
      </c>
      <c r="O14" s="407">
        <f>'T6_FG_py_Utlsn'!D14+'T6A_FG_Upy_Utlsn '!D14</f>
        <v>10.0537</v>
      </c>
    </row>
    <row r="15" spans="1:15" ht="12.75">
      <c r="A15" s="19">
        <v>4</v>
      </c>
      <c r="B15" s="20" t="s">
        <v>926</v>
      </c>
      <c r="C15" s="408">
        <v>41.217000000000006</v>
      </c>
      <c r="D15" s="408">
        <v>3.0909499999999923</v>
      </c>
      <c r="E15" s="408">
        <v>28.149173157894737</v>
      </c>
      <c r="F15" s="408">
        <v>22.5799820966289</v>
      </c>
      <c r="G15" s="408">
        <f>D15+E15-F15</f>
        <v>8.66014106126583</v>
      </c>
      <c r="H15" s="409"/>
      <c r="I15" s="409"/>
      <c r="J15" s="409"/>
      <c r="K15" s="409"/>
      <c r="L15" s="408"/>
      <c r="M15" s="407">
        <f>'T6_FG_py_Utlsn'!C15+'T6A_FG_Upy_Utlsn '!C15</f>
        <v>78.19800000000001</v>
      </c>
      <c r="N15" s="407">
        <f>'T6_FG_py_Utlsn'!G15+'T6A_FG_Upy_Utlsn '!G15</f>
        <v>9.82207054132072</v>
      </c>
      <c r="O15" s="407">
        <f>'T6_FG_py_Utlsn'!D15+'T6A_FG_Upy_Utlsn '!D15</f>
        <v>3.0909499999999923</v>
      </c>
    </row>
    <row r="16" spans="1:15" ht="12.75">
      <c r="A16" s="19">
        <v>5</v>
      </c>
      <c r="B16" s="20"/>
      <c r="C16" s="408"/>
      <c r="D16" s="408"/>
      <c r="E16" s="408"/>
      <c r="F16" s="408"/>
      <c r="G16" s="408"/>
      <c r="H16" s="409"/>
      <c r="I16" s="409"/>
      <c r="J16" s="409"/>
      <c r="K16" s="409"/>
      <c r="L16" s="408"/>
      <c r="M16" s="407"/>
      <c r="N16" s="407">
        <f>SUM(N12:N15)</f>
        <v>120.7224500000001</v>
      </c>
      <c r="O16" s="407">
        <f>SUM(O12:O15)</f>
        <v>73.94604999999999</v>
      </c>
    </row>
    <row r="17" spans="1:12" ht="12.75">
      <c r="A17" s="19">
        <v>6</v>
      </c>
      <c r="B17" s="20"/>
      <c r="C17" s="408"/>
      <c r="D17" s="408"/>
      <c r="E17" s="408"/>
      <c r="F17" s="408"/>
      <c r="G17" s="408"/>
      <c r="H17" s="409"/>
      <c r="I17" s="409"/>
      <c r="J17" s="409"/>
      <c r="K17" s="409"/>
      <c r="L17" s="408"/>
    </row>
    <row r="18" spans="1:12" ht="12.75">
      <c r="A18" s="19">
        <v>7</v>
      </c>
      <c r="B18" s="20"/>
      <c r="C18" s="408"/>
      <c r="D18" s="408"/>
      <c r="E18" s="408"/>
      <c r="F18" s="408"/>
      <c r="G18" s="408"/>
      <c r="H18" s="409"/>
      <c r="I18" s="409"/>
      <c r="J18" s="409"/>
      <c r="K18" s="409"/>
      <c r="L18" s="408"/>
    </row>
    <row r="19" spans="1:12" ht="12.75">
      <c r="A19" s="19">
        <v>8</v>
      </c>
      <c r="B19" s="20"/>
      <c r="C19" s="408"/>
      <c r="D19" s="408"/>
      <c r="E19" s="408"/>
      <c r="F19" s="408"/>
      <c r="G19" s="408"/>
      <c r="H19" s="409"/>
      <c r="I19" s="409"/>
      <c r="J19" s="409"/>
      <c r="K19" s="409"/>
      <c r="L19" s="408"/>
    </row>
    <row r="20" spans="1:12" ht="12.75">
      <c r="A20" s="19">
        <v>9</v>
      </c>
      <c r="B20" s="20"/>
      <c r="C20" s="408"/>
      <c r="D20" s="408"/>
      <c r="E20" s="408"/>
      <c r="F20" s="408"/>
      <c r="G20" s="408"/>
      <c r="H20" s="409"/>
      <c r="I20" s="409"/>
      <c r="J20" s="409"/>
      <c r="K20" s="409"/>
      <c r="L20" s="408"/>
    </row>
    <row r="21" spans="1:12" ht="12.75">
      <c r="A21" s="19">
        <v>10</v>
      </c>
      <c r="B21" s="20"/>
      <c r="C21" s="408"/>
      <c r="D21" s="408"/>
      <c r="E21" s="408"/>
      <c r="F21" s="408"/>
      <c r="G21" s="408"/>
      <c r="H21" s="409"/>
      <c r="I21" s="409"/>
      <c r="J21" s="409"/>
      <c r="K21" s="409"/>
      <c r="L21" s="408"/>
    </row>
    <row r="22" spans="1:12" ht="12.75">
      <c r="A22" s="19">
        <v>11</v>
      </c>
      <c r="B22" s="20"/>
      <c r="C22" s="408"/>
      <c r="D22" s="408"/>
      <c r="E22" s="408"/>
      <c r="F22" s="408"/>
      <c r="G22" s="408"/>
      <c r="H22" s="409"/>
      <c r="I22" s="409"/>
      <c r="J22" s="409"/>
      <c r="K22" s="409"/>
      <c r="L22" s="408"/>
    </row>
    <row r="23" spans="1:12" ht="12.75">
      <c r="A23" s="19">
        <v>12</v>
      </c>
      <c r="B23" s="20"/>
      <c r="C23" s="408"/>
      <c r="D23" s="408"/>
      <c r="E23" s="408"/>
      <c r="F23" s="408"/>
      <c r="G23" s="408"/>
      <c r="H23" s="409"/>
      <c r="I23" s="409"/>
      <c r="J23" s="409"/>
      <c r="K23" s="409"/>
      <c r="L23" s="408"/>
    </row>
    <row r="24" spans="1:12" ht="12.75">
      <c r="A24" s="19">
        <v>13</v>
      </c>
      <c r="B24" s="20"/>
      <c r="C24" s="408"/>
      <c r="D24" s="408"/>
      <c r="E24" s="408"/>
      <c r="F24" s="408"/>
      <c r="G24" s="408"/>
      <c r="H24" s="409"/>
      <c r="I24" s="409"/>
      <c r="J24" s="409"/>
      <c r="K24" s="409"/>
      <c r="L24" s="408"/>
    </row>
    <row r="25" spans="1:12" ht="12.75">
      <c r="A25" s="19">
        <v>14</v>
      </c>
      <c r="B25" s="20"/>
      <c r="C25" s="408"/>
      <c r="D25" s="408"/>
      <c r="E25" s="408"/>
      <c r="F25" s="408"/>
      <c r="G25" s="408"/>
      <c r="H25" s="409"/>
      <c r="I25" s="409"/>
      <c r="J25" s="409"/>
      <c r="K25" s="409"/>
      <c r="L25" s="408"/>
    </row>
    <row r="26" spans="1:12" ht="12.75">
      <c r="A26" s="21" t="s">
        <v>7</v>
      </c>
      <c r="B26" s="20"/>
      <c r="C26" s="408"/>
      <c r="D26" s="408"/>
      <c r="E26" s="408"/>
      <c r="F26" s="408"/>
      <c r="G26" s="408"/>
      <c r="H26" s="409"/>
      <c r="I26" s="409"/>
      <c r="J26" s="409"/>
      <c r="K26" s="409"/>
      <c r="L26" s="408"/>
    </row>
    <row r="27" spans="1:12" ht="12.75">
      <c r="A27" s="21" t="s">
        <v>7</v>
      </c>
      <c r="B27" s="20"/>
      <c r="C27" s="408"/>
      <c r="D27" s="408"/>
      <c r="E27" s="408"/>
      <c r="F27" s="408"/>
      <c r="G27" s="408"/>
      <c r="H27" s="409"/>
      <c r="I27" s="409"/>
      <c r="J27" s="409"/>
      <c r="K27" s="409"/>
      <c r="L27" s="408"/>
    </row>
    <row r="28" spans="1:12" ht="12.75">
      <c r="A28" s="3" t="s">
        <v>18</v>
      </c>
      <c r="B28" s="20"/>
      <c r="C28" s="408">
        <f>SUM(C12:C27)</f>
        <v>627</v>
      </c>
      <c r="D28" s="408">
        <f>SUM(D12:D27)</f>
        <v>64.87824999999995</v>
      </c>
      <c r="E28" s="408">
        <f>SUM(E12:E27)</f>
        <v>428.21</v>
      </c>
      <c r="F28" s="408">
        <f>SUM(F12:F27)</f>
        <v>401.9543999999999</v>
      </c>
      <c r="G28" s="408">
        <f>SUM(G12:G27)</f>
        <v>91.13385000000007</v>
      </c>
      <c r="H28" s="408"/>
      <c r="I28" s="408"/>
      <c r="J28" s="408"/>
      <c r="K28" s="408"/>
      <c r="L28" s="408"/>
    </row>
    <row r="29" spans="1:12" ht="12.75">
      <c r="A29" s="22" t="s">
        <v>661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4.25" customHeight="1">
      <c r="A32" s="611" t="s">
        <v>12</v>
      </c>
      <c r="B32" s="611"/>
      <c r="C32" s="611"/>
      <c r="D32" s="611"/>
      <c r="E32" s="611"/>
      <c r="F32" s="611"/>
      <c r="G32" s="611"/>
      <c r="H32" s="611"/>
      <c r="I32" s="611"/>
      <c r="J32" s="611"/>
      <c r="K32" s="611"/>
      <c r="L32" s="611"/>
    </row>
    <row r="33" spans="1:12" ht="12.75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</row>
    <row r="34" spans="1:12" ht="12.75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</row>
    <row r="35" spans="1:13" ht="12.75">
      <c r="A35" s="530" t="s">
        <v>1004</v>
      </c>
      <c r="B35" s="15"/>
      <c r="C35" s="15"/>
      <c r="D35" s="15"/>
      <c r="E35" s="15"/>
      <c r="F35" s="15"/>
      <c r="J35" s="37" t="s">
        <v>85</v>
      </c>
      <c r="K35" s="37"/>
      <c r="L35" s="37"/>
      <c r="M35" s="37"/>
    </row>
    <row r="36" ht="12.75">
      <c r="A36" s="15"/>
    </row>
    <row r="37" spans="1:12" ht="12.75">
      <c r="A37" s="688"/>
      <c r="B37" s="688"/>
      <c r="C37" s="688"/>
      <c r="D37" s="688"/>
      <c r="E37" s="688"/>
      <c r="F37" s="688"/>
      <c r="G37" s="688"/>
      <c r="H37" s="688"/>
      <c r="I37" s="688"/>
      <c r="J37" s="688"/>
      <c r="K37" s="688"/>
      <c r="L37" s="688"/>
    </row>
    <row r="41" spans="3:6" ht="12.75">
      <c r="C41" s="407">
        <f>'T6_FG_py_Utlsn'!C28</f>
        <v>546</v>
      </c>
      <c r="D41" s="407">
        <f>'T6_FG_py_Utlsn'!E28</f>
        <v>400.22</v>
      </c>
      <c r="E41" s="407">
        <f>'T6_FG_py_Utlsn'!F28</f>
        <v>379.6992000000001</v>
      </c>
      <c r="F41" s="407">
        <f>'T6_FG_py_Utlsn'!G28</f>
        <v>29.588600000000028</v>
      </c>
    </row>
    <row r="42" spans="3:6" ht="12.75">
      <c r="C42" s="407">
        <f>C28</f>
        <v>627</v>
      </c>
      <c r="D42" s="407">
        <f>E28</f>
        <v>428.21</v>
      </c>
      <c r="E42" s="407">
        <f>F28</f>
        <v>401.9543999999999</v>
      </c>
      <c r="F42" s="407">
        <f>G28</f>
        <v>91.13385000000007</v>
      </c>
    </row>
    <row r="43" spans="3:6" ht="12.75">
      <c r="C43" s="407">
        <f>SUM(C41:C42)</f>
        <v>1173</v>
      </c>
      <c r="D43" s="407">
        <f>SUM(D41:D42)</f>
        <v>828.4300000000001</v>
      </c>
      <c r="E43" s="407">
        <f>SUM(E41:E42)</f>
        <v>781.6536</v>
      </c>
      <c r="F43" s="407">
        <f>SUM(F41:F42)</f>
        <v>120.7224500000001</v>
      </c>
    </row>
    <row r="44" spans="2:7" ht="12.75">
      <c r="B44" s="23"/>
      <c r="C44" s="23"/>
      <c r="D44" s="23"/>
      <c r="E44" s="23"/>
      <c r="F44" s="410"/>
      <c r="G44" s="23"/>
    </row>
    <row r="45" spans="2:7" ht="12.75">
      <c r="B45" s="23"/>
      <c r="C45" s="23"/>
      <c r="D45" s="23"/>
      <c r="E45" s="23"/>
      <c r="F45" s="410"/>
      <c r="G45" s="23"/>
    </row>
    <row r="46" spans="2:7" ht="12.75">
      <c r="B46" s="23"/>
      <c r="C46" s="23"/>
      <c r="D46" s="23"/>
      <c r="E46" s="23"/>
      <c r="F46" s="410"/>
      <c r="G46" s="23"/>
    </row>
    <row r="47" spans="2:7" ht="12.75">
      <c r="B47" s="23"/>
      <c r="C47" s="23"/>
      <c r="D47" s="23"/>
      <c r="E47" s="23"/>
      <c r="F47" s="410"/>
      <c r="G47" s="23"/>
    </row>
    <row r="48" spans="2:7" ht="12.75">
      <c r="B48" s="23"/>
      <c r="C48" s="23"/>
      <c r="D48" s="23"/>
      <c r="E48" s="23"/>
      <c r="F48" s="410"/>
      <c r="G48" s="23"/>
    </row>
    <row r="51" spans="5:8" ht="12.75">
      <c r="E51" s="20">
        <v>13112</v>
      </c>
      <c r="F51" s="16">
        <v>220</v>
      </c>
      <c r="G51" s="16">
        <v>150</v>
      </c>
      <c r="H51" s="407">
        <f>E51*F51*G51/1000/1000</f>
        <v>432.696</v>
      </c>
    </row>
    <row r="52" spans="5:8" ht="12.75">
      <c r="E52" s="20">
        <v>3625</v>
      </c>
      <c r="F52" s="16">
        <v>220</v>
      </c>
      <c r="G52" s="16">
        <v>150</v>
      </c>
      <c r="H52" s="407">
        <f>E52*F52*G52/1000/1000</f>
        <v>119.625</v>
      </c>
    </row>
    <row r="53" spans="5:8" ht="12.75">
      <c r="E53" s="20">
        <v>1014</v>
      </c>
      <c r="F53" s="16">
        <v>220</v>
      </c>
      <c r="G53" s="16">
        <v>150</v>
      </c>
      <c r="H53" s="407">
        <f>E53*F53*G53/1000/1000</f>
        <v>33.462</v>
      </c>
    </row>
    <row r="54" spans="5:8" ht="12.75">
      <c r="E54" s="20">
        <v>1249</v>
      </c>
      <c r="F54" s="16">
        <v>220</v>
      </c>
      <c r="G54" s="16">
        <v>150</v>
      </c>
      <c r="H54" s="407">
        <f>E54*F54*G54/1000/1000</f>
        <v>41.217</v>
      </c>
    </row>
    <row r="55" spans="5:8" ht="12.75">
      <c r="E55" s="16">
        <f>SUM(E51:E54)</f>
        <v>19000</v>
      </c>
      <c r="G55" s="16">
        <f>SUM(G51:G54)</f>
        <v>600</v>
      </c>
      <c r="H55" s="407">
        <f>SUM(H51:H54)</f>
        <v>627</v>
      </c>
    </row>
    <row r="59" spans="5:8" ht="12.75">
      <c r="E59" s="515">
        <f>'T5A_PLAN_vs_PRFM '!J12</f>
        <v>12961.534543672942</v>
      </c>
      <c r="F59" s="16">
        <v>144</v>
      </c>
      <c r="G59" s="16">
        <v>150</v>
      </c>
      <c r="H59" s="407">
        <f>E59*F59*G59/1000/1000</f>
        <v>279.9691461433355</v>
      </c>
    </row>
    <row r="60" spans="5:15" ht="12.75">
      <c r="E60" s="515">
        <f>'T5A_PLAN_vs_PRFM '!J13</f>
        <v>3693.993208362608</v>
      </c>
      <c r="F60" s="16">
        <v>144</v>
      </c>
      <c r="G60" s="16">
        <v>150</v>
      </c>
      <c r="H60" s="407">
        <f>E60*F60*G60/1000/1000</f>
        <v>79.79025330063232</v>
      </c>
      <c r="L60" s="16">
        <v>104.92</v>
      </c>
      <c r="O60" s="16">
        <v>121.18</v>
      </c>
    </row>
    <row r="61" spans="5:15" ht="12.75">
      <c r="E61" s="515">
        <f>'T5A_PLAN_vs_PRFM '!J14</f>
        <v>908.1027064538514</v>
      </c>
      <c r="F61" s="16">
        <v>144</v>
      </c>
      <c r="G61" s="16">
        <v>150</v>
      </c>
      <c r="H61" s="407">
        <f>E61*F61*G61/1000/1000</f>
        <v>19.615018459403192</v>
      </c>
      <c r="L61" s="16">
        <v>149.52</v>
      </c>
      <c r="O61" s="16">
        <v>173.12</v>
      </c>
    </row>
    <row r="62" spans="5:15" ht="12.75">
      <c r="E62" s="515">
        <f>'T5A_PLAN_vs_PRFM '!J15</f>
        <v>1045.3695415105972</v>
      </c>
      <c r="F62" s="16">
        <v>144</v>
      </c>
      <c r="G62" s="16">
        <v>150</v>
      </c>
      <c r="H62" s="407">
        <f>E62*F62*G62/1000/1000</f>
        <v>22.5799820966289</v>
      </c>
      <c r="L62" s="16">
        <v>145.78</v>
      </c>
      <c r="O62" s="16">
        <v>133.91</v>
      </c>
    </row>
    <row r="63" spans="5:15" ht="12.75">
      <c r="E63" s="16">
        <f>SUM(E59:E62)</f>
        <v>18609</v>
      </c>
      <c r="G63" s="16">
        <f>SUM(G59:G62)</f>
        <v>600</v>
      </c>
      <c r="H63" s="407">
        <f>SUM(H59:H62)</f>
        <v>401.9543999999999</v>
      </c>
      <c r="L63" s="16">
        <f>SUM(L60:L62)</f>
        <v>400.22</v>
      </c>
      <c r="O63" s="16">
        <f>SUM(O60:O62)</f>
        <v>428.21000000000004</v>
      </c>
    </row>
    <row r="66" spans="10:12" ht="12.75">
      <c r="J66" s="20">
        <v>13112</v>
      </c>
      <c r="K66" s="16">
        <f>J66/J70*100</f>
        <v>69.01052631578948</v>
      </c>
      <c r="L66" s="16">
        <f>M70*K66%</f>
        <v>432.696</v>
      </c>
    </row>
    <row r="67" spans="10:12" ht="12.75">
      <c r="J67" s="20">
        <v>3625</v>
      </c>
      <c r="K67" s="16">
        <f>J67/J70*100</f>
        <v>19.078947368421055</v>
      </c>
      <c r="L67" s="16">
        <f>M70*K67%</f>
        <v>119.625</v>
      </c>
    </row>
    <row r="68" spans="10:12" ht="12.75">
      <c r="J68" s="20">
        <v>1014</v>
      </c>
      <c r="K68" s="16">
        <f>J68/J70*100</f>
        <v>5.336842105263158</v>
      </c>
      <c r="L68" s="16">
        <f>M70*K68%</f>
        <v>33.462</v>
      </c>
    </row>
    <row r="69" spans="10:12" ht="12.75">
      <c r="J69" s="20">
        <v>1249</v>
      </c>
      <c r="K69" s="16">
        <f>J69/J70*100</f>
        <v>6.5736842105263165</v>
      </c>
      <c r="L69" s="16">
        <f>M70*K69%</f>
        <v>41.217000000000006</v>
      </c>
    </row>
    <row r="70" spans="10:13" ht="12.75">
      <c r="J70" s="16">
        <f>SUM(J66:J69)</f>
        <v>19000</v>
      </c>
      <c r="K70" s="16">
        <f>SUM(K66:K69)</f>
        <v>100</v>
      </c>
      <c r="L70" s="16">
        <f>SUM(L66:L69)</f>
        <v>627</v>
      </c>
      <c r="M70" s="16">
        <v>627</v>
      </c>
    </row>
  </sheetData>
  <sheetProtection/>
  <mergeCells count="13">
    <mergeCell ref="F7:L7"/>
    <mergeCell ref="A2:L2"/>
    <mergeCell ref="A3:L3"/>
    <mergeCell ref="A5:L5"/>
    <mergeCell ref="I8:L8"/>
    <mergeCell ref="A34:L34"/>
    <mergeCell ref="A37:L37"/>
    <mergeCell ref="A9:A10"/>
    <mergeCell ref="B9:B10"/>
    <mergeCell ref="C9:G9"/>
    <mergeCell ref="H9:L9"/>
    <mergeCell ref="A32:L32"/>
    <mergeCell ref="A33:L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rowBreaks count="1" manualBreakCount="1">
    <brk id="3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6"/>
  <sheetViews>
    <sheetView view="pageBreakPreview" zoomScale="80" zoomScaleSheetLayoutView="80" zoomScalePageLayoutView="0" workbookViewId="0" topLeftCell="A10">
      <selection activeCell="N30" sqref="N30"/>
    </sheetView>
  </sheetViews>
  <sheetFormatPr defaultColWidth="9.140625" defaultRowHeight="12.75"/>
  <cols>
    <col min="1" max="1" width="5.7109375" style="151" customWidth="1"/>
    <col min="2" max="2" width="12.421875" style="151" customWidth="1"/>
    <col min="3" max="3" width="13.00390625" style="151" customWidth="1"/>
    <col min="4" max="4" width="12.00390625" style="151" customWidth="1"/>
    <col min="5" max="5" width="12.421875" style="151" customWidth="1"/>
    <col min="6" max="6" width="12.7109375" style="151" customWidth="1"/>
    <col min="7" max="7" width="13.140625" style="151" customWidth="1"/>
    <col min="8" max="8" width="12.7109375" style="151" customWidth="1"/>
    <col min="9" max="9" width="12.140625" style="151" customWidth="1"/>
    <col min="10" max="10" width="12.140625" style="295" customWidth="1"/>
    <col min="11" max="11" width="16.57421875" style="151" customWidth="1"/>
    <col min="12" max="12" width="13.140625" style="151" customWidth="1"/>
    <col min="13" max="13" width="12.7109375" style="151" customWidth="1"/>
    <col min="14" max="16384" width="9.140625" style="151" customWidth="1"/>
  </cols>
  <sheetData>
    <row r="1" spans="11:13" ht="12.75">
      <c r="K1" s="585" t="s">
        <v>207</v>
      </c>
      <c r="L1" s="585"/>
      <c r="M1" s="585"/>
    </row>
    <row r="2" ht="12.75" customHeight="1"/>
    <row r="3" spans="2:11" ht="15.75">
      <c r="B3" s="712" t="s">
        <v>0</v>
      </c>
      <c r="C3" s="712"/>
      <c r="D3" s="712"/>
      <c r="E3" s="712"/>
      <c r="F3" s="712"/>
      <c r="G3" s="712"/>
      <c r="H3" s="712"/>
      <c r="I3" s="712"/>
      <c r="J3" s="712"/>
      <c r="K3" s="712"/>
    </row>
    <row r="4" spans="2:11" ht="20.25">
      <c r="B4" s="713" t="s">
        <v>747</v>
      </c>
      <c r="C4" s="713"/>
      <c r="D4" s="713"/>
      <c r="E4" s="713"/>
      <c r="F4" s="713"/>
      <c r="G4" s="713"/>
      <c r="H4" s="713"/>
      <c r="I4" s="713"/>
      <c r="J4" s="713"/>
      <c r="K4" s="713"/>
    </row>
    <row r="5" spans="1:3" ht="10.5" customHeight="1">
      <c r="A5" s="37"/>
      <c r="B5" s="37"/>
      <c r="C5" s="15"/>
    </row>
    <row r="6" spans="1:11" ht="15.75">
      <c r="A6" s="279" t="s">
        <v>814</v>
      </c>
      <c r="B6" s="279"/>
      <c r="C6" s="279"/>
      <c r="D6" s="279"/>
      <c r="E6" s="279"/>
      <c r="F6" s="279"/>
      <c r="G6" s="279"/>
      <c r="H6" s="279"/>
      <c r="I6" s="279"/>
      <c r="J6" s="296"/>
      <c r="K6" s="279"/>
    </row>
    <row r="7" spans="2:13" ht="15.75">
      <c r="B7" s="152"/>
      <c r="C7" s="152"/>
      <c r="D7" s="152"/>
      <c r="E7" s="152"/>
      <c r="F7" s="152"/>
      <c r="G7" s="152"/>
      <c r="H7" s="152"/>
      <c r="L7" s="717" t="s">
        <v>188</v>
      </c>
      <c r="M7" s="717"/>
    </row>
    <row r="8" spans="1:13" ht="15.75">
      <c r="A8" s="37" t="s">
        <v>1003</v>
      </c>
      <c r="B8" s="37"/>
      <c r="C8" s="15"/>
      <c r="D8" s="152"/>
      <c r="E8" s="152"/>
      <c r="F8" s="152"/>
      <c r="G8" s="670" t="s">
        <v>837</v>
      </c>
      <c r="H8" s="670"/>
      <c r="I8" s="670"/>
      <c r="J8" s="670"/>
      <c r="K8" s="670"/>
      <c r="L8" s="670"/>
      <c r="M8" s="670"/>
    </row>
    <row r="9" spans="1:13" ht="12.75">
      <c r="A9" s="708" t="s">
        <v>24</v>
      </c>
      <c r="B9" s="711" t="s">
        <v>3</v>
      </c>
      <c r="C9" s="707" t="s">
        <v>857</v>
      </c>
      <c r="D9" s="707" t="s">
        <v>829</v>
      </c>
      <c r="E9" s="707" t="s">
        <v>221</v>
      </c>
      <c r="F9" s="707" t="s">
        <v>220</v>
      </c>
      <c r="G9" s="707"/>
      <c r="H9" s="707" t="s">
        <v>185</v>
      </c>
      <c r="I9" s="707"/>
      <c r="J9" s="714" t="s">
        <v>434</v>
      </c>
      <c r="K9" s="707" t="s">
        <v>187</v>
      </c>
      <c r="L9" s="707" t="s">
        <v>411</v>
      </c>
      <c r="M9" s="707" t="s">
        <v>235</v>
      </c>
    </row>
    <row r="10" spans="1:13" ht="12.75">
      <c r="A10" s="709"/>
      <c r="B10" s="711"/>
      <c r="C10" s="707"/>
      <c r="D10" s="707"/>
      <c r="E10" s="707"/>
      <c r="F10" s="707"/>
      <c r="G10" s="707"/>
      <c r="H10" s="707"/>
      <c r="I10" s="707"/>
      <c r="J10" s="715"/>
      <c r="K10" s="707"/>
      <c r="L10" s="707"/>
      <c r="M10" s="707"/>
    </row>
    <row r="11" spans="1:13" ht="41.25" customHeight="1">
      <c r="A11" s="710"/>
      <c r="B11" s="711"/>
      <c r="C11" s="707"/>
      <c r="D11" s="707"/>
      <c r="E11" s="707"/>
      <c r="F11" s="153" t="s">
        <v>186</v>
      </c>
      <c r="G11" s="153" t="s">
        <v>236</v>
      </c>
      <c r="H11" s="153" t="s">
        <v>186</v>
      </c>
      <c r="I11" s="153" t="s">
        <v>236</v>
      </c>
      <c r="J11" s="716"/>
      <c r="K11" s="707"/>
      <c r="L11" s="707"/>
      <c r="M11" s="707"/>
    </row>
    <row r="12" spans="1:13" ht="12.75">
      <c r="A12" s="160">
        <v>1</v>
      </c>
      <c r="B12" s="160">
        <v>2</v>
      </c>
      <c r="C12" s="160">
        <v>3</v>
      </c>
      <c r="D12" s="160">
        <v>4</v>
      </c>
      <c r="E12" s="160">
        <v>5</v>
      </c>
      <c r="F12" s="160">
        <v>6</v>
      </c>
      <c r="G12" s="160">
        <v>7</v>
      </c>
      <c r="H12" s="160">
        <v>8</v>
      </c>
      <c r="I12" s="160">
        <v>9</v>
      </c>
      <c r="J12" s="297"/>
      <c r="K12" s="160">
        <v>10</v>
      </c>
      <c r="L12" s="181">
        <v>11</v>
      </c>
      <c r="M12" s="181">
        <v>12</v>
      </c>
    </row>
    <row r="13" spans="1:15" ht="15">
      <c r="A13" s="159">
        <v>1</v>
      </c>
      <c r="B13" s="20" t="s">
        <v>923</v>
      </c>
      <c r="C13" s="421">
        <v>23.67198</v>
      </c>
      <c r="D13" s="421">
        <v>1.1631706666666668</v>
      </c>
      <c r="E13" s="421">
        <v>20.876908000000004</v>
      </c>
      <c r="F13" s="421">
        <f>'T6_FG_py_Utlsn'!E12+'T6A_FG_Upy_Utlsn '!E12</f>
        <v>556.7304901214575</v>
      </c>
      <c r="G13" s="421">
        <f>F13*3000/100000</f>
        <v>16.701914703643723</v>
      </c>
      <c r="H13" s="421">
        <f aca="true" t="shared" si="0" ref="H13:I16">F13</f>
        <v>556.7304901214575</v>
      </c>
      <c r="I13" s="421">
        <f t="shared" si="0"/>
        <v>16.701914703643723</v>
      </c>
      <c r="J13" s="422"/>
      <c r="K13" s="421">
        <f>D13+E13-I13</f>
        <v>5.3381639630229465</v>
      </c>
      <c r="L13" s="412"/>
      <c r="M13" s="412"/>
      <c r="O13" s="411">
        <f>'T6A_FG_Upy_Utlsn '!G12+'T6B_Pay_FG_FCI_Pry'!K13</f>
        <v>54.76684255652951</v>
      </c>
    </row>
    <row r="14" spans="1:15" ht="15">
      <c r="A14" s="159">
        <v>2</v>
      </c>
      <c r="B14" s="20" t="s">
        <v>924</v>
      </c>
      <c r="C14" s="421">
        <v>7.27803</v>
      </c>
      <c r="D14" s="421">
        <v>0.3665986666666667</v>
      </c>
      <c r="E14" s="421">
        <v>6.579814</v>
      </c>
      <c r="F14" s="421">
        <f>'T6_FG_py_Utlsn'!E13+'T6A_FG_Upy_Utlsn '!E13</f>
        <v>171.83981898785427</v>
      </c>
      <c r="G14" s="421">
        <f>F14*3000/100000</f>
        <v>5.155194569635628</v>
      </c>
      <c r="H14" s="421">
        <f t="shared" si="0"/>
        <v>171.83981898785427</v>
      </c>
      <c r="I14" s="421">
        <f t="shared" si="0"/>
        <v>5.155194569635628</v>
      </c>
      <c r="J14" s="422"/>
      <c r="K14" s="421">
        <f>D14+E14-I14</f>
        <v>1.791218097031038</v>
      </c>
      <c r="L14" s="412"/>
      <c r="M14" s="412"/>
      <c r="O14" s="411">
        <f>'T6A_FG_Upy_Utlsn '!G13+'T6B_Pay_FG_FCI_Pry'!K14</f>
        <v>21.54467532271453</v>
      </c>
    </row>
    <row r="15" spans="1:15" ht="15">
      <c r="A15" s="159">
        <v>3</v>
      </c>
      <c r="B15" s="20" t="s">
        <v>925</v>
      </c>
      <c r="C15" s="421">
        <v>1.8940500000000002</v>
      </c>
      <c r="D15" s="421">
        <v>0.09384400000000001</v>
      </c>
      <c r="E15" s="421">
        <v>1.6843380000000001</v>
      </c>
      <c r="F15" s="421">
        <f>'T6_FG_py_Utlsn'!E14+'T6A_FG_Upy_Utlsn '!E14</f>
        <v>44.603309271255064</v>
      </c>
      <c r="G15" s="421">
        <f>F15*3000/100000</f>
        <v>1.338099278137652</v>
      </c>
      <c r="H15" s="421">
        <f t="shared" si="0"/>
        <v>44.603309271255064</v>
      </c>
      <c r="I15" s="421">
        <f t="shared" si="0"/>
        <v>1.338099278137652</v>
      </c>
      <c r="J15" s="422"/>
      <c r="K15" s="421">
        <f>D15+E15-I15</f>
        <v>0.4400827218623482</v>
      </c>
      <c r="L15" s="412"/>
      <c r="M15" s="412"/>
      <c r="O15" s="411">
        <f>'T6A_FG_Upy_Utlsn '!G14+'T6B_Pay_FG_FCI_Pry'!K15</f>
        <v>13.731655841406527</v>
      </c>
    </row>
    <row r="16" spans="1:15" ht="15">
      <c r="A16" s="159">
        <v>4</v>
      </c>
      <c r="B16" s="20" t="s">
        <v>926</v>
      </c>
      <c r="C16" s="421">
        <v>2.3459399999999997</v>
      </c>
      <c r="D16" s="421">
        <v>0.11638666666666665</v>
      </c>
      <c r="E16" s="421">
        <v>2.0889399999999996</v>
      </c>
      <c r="F16" s="421">
        <f>'T6_FG_py_Utlsn'!E15+'T6A_FG_Upy_Utlsn '!E15</f>
        <v>55.2563816194332</v>
      </c>
      <c r="G16" s="421">
        <f>F16*3000/100000</f>
        <v>1.657691448582996</v>
      </c>
      <c r="H16" s="421">
        <f t="shared" si="0"/>
        <v>55.2563816194332</v>
      </c>
      <c r="I16" s="421">
        <f t="shared" si="0"/>
        <v>1.657691448582996</v>
      </c>
      <c r="J16" s="422"/>
      <c r="K16" s="421">
        <f>D16+E16-I16</f>
        <v>0.5476352180836701</v>
      </c>
      <c r="L16" s="412"/>
      <c r="M16" s="412"/>
      <c r="O16" s="411">
        <f>'T6A_FG_Upy_Utlsn '!G15+'T6B_Pay_FG_FCI_Pry'!K16</f>
        <v>9.207776279349499</v>
      </c>
    </row>
    <row r="17" spans="1:15" ht="15">
      <c r="A17" s="159">
        <v>5</v>
      </c>
      <c r="B17" s="154"/>
      <c r="C17" s="421"/>
      <c r="D17" s="421"/>
      <c r="E17" s="421"/>
      <c r="F17" s="421"/>
      <c r="G17" s="421"/>
      <c r="H17" s="421"/>
      <c r="I17" s="421"/>
      <c r="J17" s="422"/>
      <c r="K17" s="421"/>
      <c r="L17" s="412"/>
      <c r="M17" s="412"/>
      <c r="O17" s="411">
        <f>'T6A_FG_Upy_Utlsn '!G16+'T6B_Pay_FG_FCI_Pry'!K17</f>
        <v>0</v>
      </c>
    </row>
    <row r="18" spans="1:13" s="156" customFormat="1" ht="12.75">
      <c r="A18" s="159">
        <v>6</v>
      </c>
      <c r="B18" s="155"/>
      <c r="C18" s="413"/>
      <c r="D18" s="413"/>
      <c r="E18" s="413"/>
      <c r="F18" s="413"/>
      <c r="G18" s="413"/>
      <c r="H18" s="413"/>
      <c r="I18" s="413"/>
      <c r="J18" s="414"/>
      <c r="K18" s="413"/>
      <c r="L18" s="415"/>
      <c r="M18" s="415"/>
    </row>
    <row r="19" spans="1:13" s="156" customFormat="1" ht="12.75">
      <c r="A19" s="159">
        <v>7</v>
      </c>
      <c r="B19" s="155"/>
      <c r="C19" s="413"/>
      <c r="D19" s="413"/>
      <c r="E19" s="413"/>
      <c r="F19" s="413"/>
      <c r="G19" s="413"/>
      <c r="H19" s="413"/>
      <c r="I19" s="413"/>
      <c r="J19" s="414"/>
      <c r="K19" s="413"/>
      <c r="L19" s="415"/>
      <c r="M19" s="415"/>
    </row>
    <row r="20" spans="1:13" ht="15.75" customHeight="1">
      <c r="A20" s="159">
        <v>8</v>
      </c>
      <c r="B20" s="154"/>
      <c r="C20" s="412"/>
      <c r="D20" s="412"/>
      <c r="E20" s="412"/>
      <c r="F20" s="417"/>
      <c r="G20" s="417"/>
      <c r="H20" s="417"/>
      <c r="I20" s="417"/>
      <c r="J20" s="418"/>
      <c r="K20" s="412"/>
      <c r="L20" s="412"/>
      <c r="M20" s="412"/>
    </row>
    <row r="21" spans="1:13" ht="15.75" customHeight="1">
      <c r="A21" s="159">
        <v>9</v>
      </c>
      <c r="B21" s="157"/>
      <c r="C21" s="412"/>
      <c r="D21" s="412"/>
      <c r="E21" s="412"/>
      <c r="F21" s="423"/>
      <c r="G21" s="417"/>
      <c r="H21" s="417"/>
      <c r="I21" s="417"/>
      <c r="J21" s="418"/>
      <c r="K21" s="412"/>
      <c r="L21" s="412"/>
      <c r="M21" s="412"/>
    </row>
    <row r="22" spans="1:13" ht="15.75" customHeight="1">
      <c r="A22" s="159">
        <v>10</v>
      </c>
      <c r="B22" s="157"/>
      <c r="C22" s="412"/>
      <c r="D22" s="412"/>
      <c r="E22" s="412"/>
      <c r="F22" s="419"/>
      <c r="G22" s="419"/>
      <c r="H22" s="419"/>
      <c r="I22" s="419"/>
      <c r="J22" s="420"/>
      <c r="K22" s="412"/>
      <c r="L22" s="412"/>
      <c r="M22" s="412"/>
    </row>
    <row r="23" spans="1:13" ht="15.75" customHeight="1">
      <c r="A23" s="159">
        <v>11</v>
      </c>
      <c r="B23" s="157"/>
      <c r="C23" s="412"/>
      <c r="D23" s="412"/>
      <c r="E23" s="412"/>
      <c r="F23" s="419"/>
      <c r="G23" s="419"/>
      <c r="H23" s="419"/>
      <c r="I23" s="419"/>
      <c r="J23" s="420"/>
      <c r="K23" s="412"/>
      <c r="L23" s="412"/>
      <c r="M23" s="412"/>
    </row>
    <row r="24" spans="1:13" ht="15.75" customHeight="1">
      <c r="A24" s="159">
        <v>12</v>
      </c>
      <c r="B24" s="157"/>
      <c r="C24" s="412"/>
      <c r="D24" s="412"/>
      <c r="E24" s="412"/>
      <c r="F24" s="419"/>
      <c r="G24" s="419"/>
      <c r="H24" s="419"/>
      <c r="I24" s="419"/>
      <c r="J24" s="420"/>
      <c r="K24" s="412"/>
      <c r="L24" s="412"/>
      <c r="M24" s="412"/>
    </row>
    <row r="25" spans="1:13" ht="15.75" customHeight="1">
      <c r="A25" s="159">
        <v>13</v>
      </c>
      <c r="B25" s="157"/>
      <c r="C25" s="412"/>
      <c r="D25" s="412"/>
      <c r="E25" s="412"/>
      <c r="F25" s="419"/>
      <c r="G25" s="419"/>
      <c r="H25" s="419"/>
      <c r="I25" s="419"/>
      <c r="J25" s="420"/>
      <c r="K25" s="412"/>
      <c r="L25" s="412"/>
      <c r="M25" s="412"/>
    </row>
    <row r="26" spans="1:13" ht="15.75" customHeight="1">
      <c r="A26" s="159">
        <v>14</v>
      </c>
      <c r="B26" s="157"/>
      <c r="C26" s="412"/>
      <c r="D26" s="412"/>
      <c r="E26" s="412"/>
      <c r="F26" s="419"/>
      <c r="G26" s="419"/>
      <c r="H26" s="419"/>
      <c r="I26" s="419"/>
      <c r="J26" s="420"/>
      <c r="K26" s="412"/>
      <c r="L26" s="412"/>
      <c r="M26" s="412"/>
    </row>
    <row r="27" spans="1:13" ht="15.75" customHeight="1">
      <c r="A27" s="159"/>
      <c r="B27" s="157"/>
      <c r="C27" s="412"/>
      <c r="D27" s="412"/>
      <c r="E27" s="412"/>
      <c r="F27" s="419"/>
      <c r="G27" s="419"/>
      <c r="H27" s="419"/>
      <c r="I27" s="419"/>
      <c r="J27" s="420"/>
      <c r="K27" s="412"/>
      <c r="L27" s="412"/>
      <c r="M27" s="412"/>
    </row>
    <row r="28" spans="1:13" ht="12.75">
      <c r="A28" s="154"/>
      <c r="B28" s="154"/>
      <c r="C28" s="412"/>
      <c r="D28" s="412"/>
      <c r="E28" s="412"/>
      <c r="F28" s="412"/>
      <c r="G28" s="412"/>
      <c r="H28" s="412"/>
      <c r="I28" s="412"/>
      <c r="J28" s="416"/>
      <c r="K28" s="412"/>
      <c r="L28" s="412"/>
      <c r="M28" s="412"/>
    </row>
    <row r="29" spans="1:14" ht="15">
      <c r="A29" s="158" t="s">
        <v>92</v>
      </c>
      <c r="B29" s="154"/>
      <c r="C29" s="421">
        <f>SUM(C13:C28)</f>
        <v>35.190000000000005</v>
      </c>
      <c r="D29" s="421">
        <f aca="true" t="shared" si="1" ref="D29:M29">SUM(D13:D28)</f>
        <v>1.7400000000000002</v>
      </c>
      <c r="E29" s="421">
        <f t="shared" si="1"/>
        <v>31.230000000000004</v>
      </c>
      <c r="F29" s="421">
        <f t="shared" si="1"/>
        <v>828.4300000000001</v>
      </c>
      <c r="G29" s="421">
        <f t="shared" si="1"/>
        <v>24.852899999999998</v>
      </c>
      <c r="H29" s="421">
        <f t="shared" si="1"/>
        <v>828.4300000000001</v>
      </c>
      <c r="I29" s="421">
        <f t="shared" si="1"/>
        <v>24.852899999999998</v>
      </c>
      <c r="J29" s="421">
        <f t="shared" si="1"/>
        <v>0</v>
      </c>
      <c r="K29" s="421">
        <f t="shared" si="1"/>
        <v>8.117100000000002</v>
      </c>
      <c r="L29" s="421">
        <f t="shared" si="1"/>
        <v>0</v>
      </c>
      <c r="M29" s="421">
        <f t="shared" si="1"/>
        <v>0</v>
      </c>
      <c r="N29" s="411">
        <f>'T6_FG_py_Utlsn'!F28+'T6A_FG_Upy_Utlsn '!F28</f>
        <v>781.6536</v>
      </c>
    </row>
    <row r="32" ht="15.75" customHeight="1"/>
    <row r="33" spans="1:14" ht="15.75" customHeight="1">
      <c r="A33" s="611" t="s">
        <v>12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88"/>
      <c r="M33" s="88"/>
      <c r="N33" s="16"/>
    </row>
    <row r="34" spans="1:14" ht="15.75" customHeight="1">
      <c r="A34" s="611" t="s">
        <v>13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88"/>
      <c r="M34" s="88"/>
      <c r="N34" s="16"/>
    </row>
    <row r="35" spans="1:14" ht="12.75" customHeight="1">
      <c r="A35" s="611" t="s">
        <v>19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88"/>
      <c r="M35" s="88"/>
      <c r="N35" s="16"/>
    </row>
    <row r="36" spans="1:14" ht="12.75">
      <c r="A36" s="530" t="s">
        <v>1004</v>
      </c>
      <c r="B36" s="15"/>
      <c r="C36" s="15"/>
      <c r="D36" s="15"/>
      <c r="E36" s="15"/>
      <c r="F36" s="15"/>
      <c r="G36" s="16"/>
      <c r="H36" s="16"/>
      <c r="I36" s="16"/>
      <c r="J36" s="298"/>
      <c r="K36" s="37" t="s">
        <v>85</v>
      </c>
      <c r="L36" s="37"/>
      <c r="M36" s="37"/>
      <c r="N36" s="37"/>
    </row>
    <row r="37" spans="1:14" ht="12.75">
      <c r="A37" s="15"/>
      <c r="B37" s="16"/>
      <c r="C37" s="16"/>
      <c r="D37" s="16"/>
      <c r="E37" s="16"/>
      <c r="F37" s="16"/>
      <c r="G37" s="16"/>
      <c r="H37" s="16"/>
      <c r="I37" s="16"/>
      <c r="J37" s="298"/>
      <c r="K37" s="16"/>
      <c r="L37" s="16"/>
      <c r="M37" s="16"/>
      <c r="N37" s="16"/>
    </row>
    <row r="47" spans="4:8" ht="12.75">
      <c r="D47" s="20">
        <v>16970</v>
      </c>
      <c r="E47" s="16">
        <v>210</v>
      </c>
      <c r="F47" s="16">
        <v>100</v>
      </c>
      <c r="G47" s="407">
        <f>D47*E47*F47/1000/1000</f>
        <v>356.37</v>
      </c>
      <c r="H47" s="151">
        <f>G47*3000/100000</f>
        <v>10.6911</v>
      </c>
    </row>
    <row r="48" spans="4:8" ht="12.75">
      <c r="D48" s="20">
        <v>5856</v>
      </c>
      <c r="E48" s="16">
        <v>210</v>
      </c>
      <c r="F48" s="16">
        <v>100</v>
      </c>
      <c r="G48" s="407">
        <f>D48*E48*F48/1000/1000</f>
        <v>122.976</v>
      </c>
      <c r="H48" s="151">
        <f>G48*3000/100000</f>
        <v>3.68928</v>
      </c>
    </row>
    <row r="49" spans="4:8" ht="12.75">
      <c r="D49" s="20">
        <v>1413</v>
      </c>
      <c r="E49" s="16">
        <v>210</v>
      </c>
      <c r="F49" s="16">
        <v>100</v>
      </c>
      <c r="G49" s="407">
        <f>D49*E49*F49/1000/1000</f>
        <v>29.673</v>
      </c>
      <c r="H49" s="151">
        <f>G49*3000/100000</f>
        <v>0.89019</v>
      </c>
    </row>
    <row r="50" spans="4:8" ht="12.75">
      <c r="D50" s="20">
        <v>1761</v>
      </c>
      <c r="E50" s="16">
        <v>210</v>
      </c>
      <c r="F50" s="16">
        <v>100</v>
      </c>
      <c r="G50" s="407">
        <f>D50*E50*F50/1000/1000</f>
        <v>36.981</v>
      </c>
      <c r="H50" s="151">
        <f>G50*3000/100000</f>
        <v>1.10943</v>
      </c>
    </row>
    <row r="51" spans="4:8" ht="12.75">
      <c r="D51" s="16">
        <f>SUM(D47:D50)</f>
        <v>26000</v>
      </c>
      <c r="E51" s="16"/>
      <c r="F51" s="16">
        <f>SUM(F47:F50)</f>
        <v>400</v>
      </c>
      <c r="G51" s="407">
        <f>SUM(G47:G50)</f>
        <v>546</v>
      </c>
      <c r="H51" s="151">
        <f>SUM(H47:H50)</f>
        <v>16.380000000000003</v>
      </c>
    </row>
    <row r="54" spans="4:9" ht="12.75">
      <c r="D54" s="20">
        <v>13112</v>
      </c>
      <c r="E54" s="16">
        <v>220</v>
      </c>
      <c r="F54" s="16">
        <v>150</v>
      </c>
      <c r="G54" s="407">
        <f>D54*E54*F54/1000/1000</f>
        <v>432.696</v>
      </c>
      <c r="H54" s="151">
        <f>G54*3000/100000</f>
        <v>12.98088</v>
      </c>
      <c r="I54" s="151">
        <f>H47+H54</f>
        <v>23.67198</v>
      </c>
    </row>
    <row r="55" spans="4:9" ht="12.75">
      <c r="D55" s="20">
        <v>3625</v>
      </c>
      <c r="E55" s="16">
        <v>220</v>
      </c>
      <c r="F55" s="16">
        <v>150</v>
      </c>
      <c r="G55" s="407">
        <f>D55*E55*F55/1000/1000</f>
        <v>119.625</v>
      </c>
      <c r="H55" s="151">
        <f>G55*3000/100000</f>
        <v>3.58875</v>
      </c>
      <c r="I55" s="151">
        <f>H48+H55</f>
        <v>7.27803</v>
      </c>
    </row>
    <row r="56" spans="4:9" ht="12.75">
      <c r="D56" s="20">
        <v>1014</v>
      </c>
      <c r="E56" s="16">
        <v>220</v>
      </c>
      <c r="F56" s="16">
        <v>150</v>
      </c>
      <c r="G56" s="407">
        <f>D56*E56*F56/1000/1000</f>
        <v>33.462</v>
      </c>
      <c r="H56" s="151">
        <f>G56*3000/100000</f>
        <v>1.0038600000000002</v>
      </c>
      <c r="I56" s="151">
        <f>H49+H56</f>
        <v>1.8940500000000002</v>
      </c>
    </row>
    <row r="57" spans="4:9" ht="12.75">
      <c r="D57" s="20">
        <v>1249</v>
      </c>
      <c r="E57" s="16">
        <v>220</v>
      </c>
      <c r="F57" s="16">
        <v>150</v>
      </c>
      <c r="G57" s="407">
        <f>D57*E57*F57/1000/1000</f>
        <v>41.217</v>
      </c>
      <c r="H57" s="151">
        <f>G57*3000/100000</f>
        <v>1.23651</v>
      </c>
      <c r="I57" s="151">
        <f>H50+H57</f>
        <v>2.3459399999999997</v>
      </c>
    </row>
    <row r="58" spans="4:9" ht="12.75">
      <c r="D58" s="16">
        <f>SUM(D54:D57)</f>
        <v>19000</v>
      </c>
      <c r="E58" s="16"/>
      <c r="F58" s="16">
        <f>SUM(F54:F57)</f>
        <v>600</v>
      </c>
      <c r="G58" s="407">
        <f>SUM(G54:G57)</f>
        <v>627</v>
      </c>
      <c r="H58" s="151">
        <f>SUM(H54:H57)</f>
        <v>18.81</v>
      </c>
      <c r="I58" s="151">
        <f>H51+H58</f>
        <v>35.19</v>
      </c>
    </row>
    <row r="62" spans="4:7" ht="12.75">
      <c r="D62" s="151">
        <f>D47+D54</f>
        <v>30082</v>
      </c>
      <c r="E62" s="411">
        <f>D62/D66*100</f>
        <v>66.8488888888889</v>
      </c>
      <c r="F62" s="411">
        <f>G66*E62/100</f>
        <v>20.876908000000004</v>
      </c>
      <c r="G62" s="411"/>
    </row>
    <row r="63" spans="4:7" ht="12.75">
      <c r="D63" s="151">
        <f>D48+D55</f>
        <v>9481</v>
      </c>
      <c r="E63" s="411">
        <f>D63/D66*100</f>
        <v>21.06888888888889</v>
      </c>
      <c r="F63" s="411">
        <f>G66*E63/100</f>
        <v>6.579814</v>
      </c>
      <c r="G63" s="411"/>
    </row>
    <row r="64" spans="4:7" ht="12.75">
      <c r="D64" s="151">
        <f>D49+D56</f>
        <v>2427</v>
      </c>
      <c r="E64" s="411">
        <f>D64/D66*100</f>
        <v>5.3933333333333335</v>
      </c>
      <c r="F64" s="411">
        <f>G66*E64/100</f>
        <v>1.6843380000000001</v>
      </c>
      <c r="G64" s="411"/>
    </row>
    <row r="65" spans="4:7" ht="12.75">
      <c r="D65" s="151">
        <f>D50+D57</f>
        <v>3010</v>
      </c>
      <c r="E65" s="411">
        <f>D65/D66*100</f>
        <v>6.688888888888888</v>
      </c>
      <c r="F65" s="411">
        <f>G66*E65/100</f>
        <v>2.0889399999999996</v>
      </c>
      <c r="G65" s="411"/>
    </row>
    <row r="66" spans="4:7" ht="12.75">
      <c r="D66" s="151">
        <f>SUM(D62:D65)</f>
        <v>45000</v>
      </c>
      <c r="E66" s="411">
        <f>SUM(E62:E65)</f>
        <v>100</v>
      </c>
      <c r="F66" s="411">
        <f>SUM(F62:F65)</f>
        <v>31.230000000000004</v>
      </c>
      <c r="G66" s="411">
        <v>31.23</v>
      </c>
    </row>
  </sheetData>
  <sheetProtection/>
  <mergeCells count="19">
    <mergeCell ref="A35:K35"/>
    <mergeCell ref="K1:M1"/>
    <mergeCell ref="B3:K3"/>
    <mergeCell ref="B4:K4"/>
    <mergeCell ref="C9:C11"/>
    <mergeCell ref="J9:J11"/>
    <mergeCell ref="L7:M7"/>
    <mergeCell ref="G8:M8"/>
    <mergeCell ref="F9:G10"/>
    <mergeCell ref="H9:I10"/>
    <mergeCell ref="A33:K33"/>
    <mergeCell ref="A34:K34"/>
    <mergeCell ref="D9:D11"/>
    <mergeCell ref="E9:E11"/>
    <mergeCell ref="A9:A11"/>
    <mergeCell ref="M9:M11"/>
    <mergeCell ref="L9:L11"/>
    <mergeCell ref="B9:B11"/>
    <mergeCell ref="K9:K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view="pageBreakPreview" zoomScale="90" zoomScaleSheetLayoutView="90" zoomScalePageLayoutView="0" workbookViewId="0" topLeftCell="A10">
      <selection activeCell="C12" sqref="C12:L19"/>
    </sheetView>
  </sheetViews>
  <sheetFormatPr defaultColWidth="9.140625" defaultRowHeight="12.75"/>
  <cols>
    <col min="1" max="1" width="5.57421875" style="16" customWidth="1"/>
    <col min="2" max="2" width="8.421875" style="16" customWidth="1"/>
    <col min="3" max="3" width="10.57421875" style="16" customWidth="1"/>
    <col min="4" max="4" width="11.28125" style="16" customWidth="1"/>
    <col min="5" max="5" width="8.7109375" style="16" customWidth="1"/>
    <col min="6" max="6" width="10.8515625" style="16" customWidth="1"/>
    <col min="7" max="7" width="15.8515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7.28125" style="16" customWidth="1"/>
    <col min="13" max="13" width="9.140625" style="16" hidden="1" customWidth="1"/>
    <col min="14" max="16384" width="9.140625" style="16" customWidth="1"/>
  </cols>
  <sheetData>
    <row r="1" spans="4:16" ht="15">
      <c r="D1" s="37"/>
      <c r="E1" s="37"/>
      <c r="F1" s="37"/>
      <c r="G1" s="37"/>
      <c r="H1" s="37"/>
      <c r="I1" s="37"/>
      <c r="J1" s="37"/>
      <c r="K1" s="37"/>
      <c r="L1" s="503" t="s">
        <v>435</v>
      </c>
      <c r="M1" s="503"/>
      <c r="N1" s="503"/>
      <c r="O1" s="44"/>
      <c r="P1" s="44"/>
    </row>
    <row r="2" spans="1:16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46"/>
      <c r="N2" s="46"/>
      <c r="O2" s="46"/>
      <c r="P2" s="46"/>
    </row>
    <row r="3" spans="1:16" ht="20.25">
      <c r="A3" s="706" t="s">
        <v>747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45"/>
      <c r="N3" s="45"/>
      <c r="O3" s="45"/>
      <c r="P3" s="45"/>
    </row>
    <row r="4" ht="10.5" customHeight="1"/>
    <row r="5" spans="1:12" ht="19.5" customHeight="1">
      <c r="A5" s="687" t="s">
        <v>815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</row>
    <row r="6" spans="1:12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37" t="s">
        <v>1003</v>
      </c>
      <c r="B7" s="37"/>
      <c r="C7" s="15"/>
      <c r="F7" s="705" t="s">
        <v>20</v>
      </c>
      <c r="G7" s="705"/>
      <c r="H7" s="705"/>
      <c r="I7" s="705"/>
      <c r="J7" s="705"/>
      <c r="K7" s="705"/>
      <c r="L7" s="705"/>
    </row>
    <row r="8" spans="1:12" ht="12.75">
      <c r="A8" s="15"/>
      <c r="F8" s="17"/>
      <c r="G8" s="108"/>
      <c r="H8" s="108"/>
      <c r="I8" s="670" t="s">
        <v>837</v>
      </c>
      <c r="J8" s="670"/>
      <c r="K8" s="670"/>
      <c r="L8" s="670"/>
    </row>
    <row r="9" spans="1:19" s="15" customFormat="1" ht="12.75">
      <c r="A9" s="562" t="s">
        <v>2</v>
      </c>
      <c r="B9" s="562" t="s">
        <v>3</v>
      </c>
      <c r="C9" s="566" t="s">
        <v>25</v>
      </c>
      <c r="D9" s="567"/>
      <c r="E9" s="567"/>
      <c r="F9" s="567"/>
      <c r="G9" s="567"/>
      <c r="H9" s="566" t="s">
        <v>26</v>
      </c>
      <c r="I9" s="567"/>
      <c r="J9" s="567"/>
      <c r="K9" s="567"/>
      <c r="L9" s="567"/>
      <c r="R9" s="31"/>
      <c r="S9" s="32"/>
    </row>
    <row r="10" spans="1:12" s="15" customFormat="1" ht="63.75">
      <c r="A10" s="562"/>
      <c r="B10" s="562"/>
      <c r="C10" s="5" t="s">
        <v>856</v>
      </c>
      <c r="D10" s="5" t="s">
        <v>829</v>
      </c>
      <c r="E10" s="5" t="s">
        <v>71</v>
      </c>
      <c r="F10" s="5" t="s">
        <v>72</v>
      </c>
      <c r="G10" s="5" t="s">
        <v>368</v>
      </c>
      <c r="H10" s="5" t="s">
        <v>856</v>
      </c>
      <c r="I10" s="5" t="s">
        <v>829</v>
      </c>
      <c r="J10" s="5" t="s">
        <v>71</v>
      </c>
      <c r="K10" s="5" t="s">
        <v>72</v>
      </c>
      <c r="L10" s="5" t="s">
        <v>369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7" ht="12.75">
      <c r="A12" s="19">
        <v>1</v>
      </c>
      <c r="B12" s="20" t="s">
        <v>923</v>
      </c>
      <c r="C12" s="408"/>
      <c r="D12" s="408"/>
      <c r="E12" s="408"/>
      <c r="F12" s="408"/>
      <c r="G12" s="408"/>
      <c r="H12" s="409"/>
      <c r="I12" s="409"/>
      <c r="J12" s="409"/>
      <c r="K12" s="409"/>
      <c r="L12" s="409"/>
      <c r="N12" s="407">
        <f>C12+H12</f>
        <v>0</v>
      </c>
      <c r="O12" s="407">
        <f>E12+J12</f>
        <v>0</v>
      </c>
      <c r="P12" s="407">
        <f>D12+I12</f>
        <v>0</v>
      </c>
      <c r="Q12" s="407">
        <f>G12+L12</f>
        <v>0</v>
      </c>
    </row>
    <row r="13" spans="1:17" ht="12.75">
      <c r="A13" s="19">
        <v>2</v>
      </c>
      <c r="B13" s="20" t="s">
        <v>924</v>
      </c>
      <c r="C13" s="408"/>
      <c r="D13" s="408"/>
      <c r="E13" s="408"/>
      <c r="F13" s="408"/>
      <c r="G13" s="408"/>
      <c r="H13" s="409"/>
      <c r="I13" s="409"/>
      <c r="J13" s="409"/>
      <c r="K13" s="409"/>
      <c r="L13" s="409"/>
      <c r="N13" s="407">
        <f>C13+H13</f>
        <v>0</v>
      </c>
      <c r="O13" s="407">
        <f>E13+J13</f>
        <v>0</v>
      </c>
      <c r="P13" s="407">
        <f>D13+I13</f>
        <v>0</v>
      </c>
      <c r="Q13" s="407">
        <f>G13+L13</f>
        <v>0</v>
      </c>
    </row>
    <row r="14" spans="1:17" ht="12.75">
      <c r="A14" s="19">
        <v>3</v>
      </c>
      <c r="B14" s="20" t="s">
        <v>925</v>
      </c>
      <c r="C14" s="408"/>
      <c r="D14" s="408"/>
      <c r="E14" s="408"/>
      <c r="F14" s="408"/>
      <c r="G14" s="408"/>
      <c r="H14" s="409"/>
      <c r="I14" s="409"/>
      <c r="J14" s="409"/>
      <c r="K14" s="409"/>
      <c r="L14" s="409"/>
      <c r="N14" s="407">
        <f>C14+H14</f>
        <v>0</v>
      </c>
      <c r="O14" s="407">
        <f>E14+J14</f>
        <v>0</v>
      </c>
      <c r="P14" s="407">
        <f>D14+I14</f>
        <v>0</v>
      </c>
      <c r="Q14" s="407">
        <f>G14+L14</f>
        <v>0</v>
      </c>
    </row>
    <row r="15" spans="1:17" ht="12.75">
      <c r="A15" s="19">
        <v>4</v>
      </c>
      <c r="B15" s="20" t="s">
        <v>926</v>
      </c>
      <c r="C15" s="408"/>
      <c r="D15" s="408"/>
      <c r="E15" s="408"/>
      <c r="F15" s="408"/>
      <c r="G15" s="408"/>
      <c r="H15" s="409"/>
      <c r="I15" s="409"/>
      <c r="J15" s="409"/>
      <c r="K15" s="409"/>
      <c r="L15" s="409"/>
      <c r="N15" s="407">
        <f>C15+H15</f>
        <v>0</v>
      </c>
      <c r="O15" s="407">
        <f>E15+J15</f>
        <v>0</v>
      </c>
      <c r="P15" s="407">
        <f>D15+I15</f>
        <v>0</v>
      </c>
      <c r="Q15" s="407">
        <f>G15+L15</f>
        <v>0</v>
      </c>
    </row>
    <row r="16" spans="1:17" ht="12.75">
      <c r="A16" s="19">
        <v>5</v>
      </c>
      <c r="B16" s="20"/>
      <c r="C16" s="408"/>
      <c r="D16" s="408"/>
      <c r="E16" s="408"/>
      <c r="F16" s="408"/>
      <c r="G16" s="408"/>
      <c r="H16" s="409"/>
      <c r="I16" s="409"/>
      <c r="J16" s="409"/>
      <c r="K16" s="409"/>
      <c r="L16" s="408"/>
      <c r="N16" s="407">
        <f>SUM(N12:N15)</f>
        <v>0</v>
      </c>
      <c r="O16" s="407">
        <f>SUM(O12:O15)</f>
        <v>0</v>
      </c>
      <c r="P16" s="407">
        <f>SUM(P12:P15)</f>
        <v>0</v>
      </c>
      <c r="Q16" s="407">
        <f>SUM(Q11:Q15)</f>
        <v>0</v>
      </c>
    </row>
    <row r="17" spans="1:12" ht="12.75">
      <c r="A17" s="19">
        <v>6</v>
      </c>
      <c r="B17" s="20"/>
      <c r="C17" s="408"/>
      <c r="D17" s="408"/>
      <c r="E17" s="408"/>
      <c r="F17" s="408"/>
      <c r="G17" s="408"/>
      <c r="H17" s="409"/>
      <c r="I17" s="409"/>
      <c r="J17" s="409"/>
      <c r="K17" s="409"/>
      <c r="L17" s="408"/>
    </row>
    <row r="18" spans="1:12" ht="12.75">
      <c r="A18" s="19">
        <v>7</v>
      </c>
      <c r="B18" s="20"/>
      <c r="C18" s="408"/>
      <c r="D18" s="408"/>
      <c r="E18" s="408"/>
      <c r="F18" s="408"/>
      <c r="G18" s="408"/>
      <c r="H18" s="409"/>
      <c r="I18" s="409"/>
      <c r="J18" s="409"/>
      <c r="K18" s="409"/>
      <c r="L18" s="408"/>
    </row>
    <row r="19" spans="1:12" ht="12.75">
      <c r="A19" s="19">
        <v>8</v>
      </c>
      <c r="B19" s="20"/>
      <c r="C19" s="408"/>
      <c r="D19" s="408"/>
      <c r="E19" s="408"/>
      <c r="F19" s="408"/>
      <c r="G19" s="408"/>
      <c r="H19" s="409"/>
      <c r="I19" s="409"/>
      <c r="J19" s="409"/>
      <c r="K19" s="409"/>
      <c r="L19" s="408"/>
    </row>
    <row r="20" spans="1:12" ht="12.75">
      <c r="A20" s="19">
        <v>9</v>
      </c>
      <c r="B20" s="20"/>
      <c r="C20" s="408"/>
      <c r="D20" s="408"/>
      <c r="E20" s="408"/>
      <c r="F20" s="408"/>
      <c r="G20" s="408"/>
      <c r="H20" s="409"/>
      <c r="I20" s="409"/>
      <c r="J20" s="409"/>
      <c r="K20" s="409"/>
      <c r="L20" s="408"/>
    </row>
    <row r="21" spans="1:12" ht="12.75">
      <c r="A21" s="19">
        <v>10</v>
      </c>
      <c r="B21" s="20"/>
      <c r="C21" s="408"/>
      <c r="D21" s="408"/>
      <c r="E21" s="408"/>
      <c r="F21" s="408"/>
      <c r="G21" s="408"/>
      <c r="H21" s="409"/>
      <c r="I21" s="409"/>
      <c r="J21" s="409"/>
      <c r="K21" s="409"/>
      <c r="L21" s="408"/>
    </row>
    <row r="22" spans="1:12" ht="12.75">
      <c r="A22" s="19">
        <v>11</v>
      </c>
      <c r="B22" s="20"/>
      <c r="C22" s="408"/>
      <c r="D22" s="408"/>
      <c r="E22" s="408"/>
      <c r="F22" s="408"/>
      <c r="G22" s="408"/>
      <c r="H22" s="409"/>
      <c r="I22" s="409"/>
      <c r="J22" s="409"/>
      <c r="K22" s="409"/>
      <c r="L22" s="408"/>
    </row>
    <row r="23" spans="1:12" ht="12.75">
      <c r="A23" s="19">
        <v>12</v>
      </c>
      <c r="B23" s="20"/>
      <c r="C23" s="408"/>
      <c r="D23" s="408"/>
      <c r="E23" s="408"/>
      <c r="F23" s="408"/>
      <c r="G23" s="408"/>
      <c r="H23" s="409"/>
      <c r="I23" s="409"/>
      <c r="J23" s="409"/>
      <c r="K23" s="409"/>
      <c r="L23" s="408"/>
    </row>
    <row r="24" spans="1:12" ht="12.75">
      <c r="A24" s="19">
        <v>13</v>
      </c>
      <c r="B24" s="20"/>
      <c r="C24" s="408"/>
      <c r="D24" s="408"/>
      <c r="E24" s="408"/>
      <c r="F24" s="408"/>
      <c r="G24" s="408"/>
      <c r="H24" s="409"/>
      <c r="I24" s="409"/>
      <c r="J24" s="409"/>
      <c r="K24" s="409"/>
      <c r="L24" s="408"/>
    </row>
    <row r="25" spans="1:12" ht="12.75">
      <c r="A25" s="19">
        <v>14</v>
      </c>
      <c r="B25" s="20"/>
      <c r="C25" s="408"/>
      <c r="D25" s="408"/>
      <c r="E25" s="408"/>
      <c r="F25" s="408"/>
      <c r="G25" s="408"/>
      <c r="H25" s="409"/>
      <c r="I25" s="409"/>
      <c r="J25" s="409"/>
      <c r="K25" s="409"/>
      <c r="L25" s="408"/>
    </row>
    <row r="26" spans="1:12" ht="12.75">
      <c r="A26" s="21" t="s">
        <v>7</v>
      </c>
      <c r="B26" s="20"/>
      <c r="C26" s="408"/>
      <c r="D26" s="408"/>
      <c r="E26" s="408"/>
      <c r="F26" s="408"/>
      <c r="G26" s="408"/>
      <c r="H26" s="409"/>
      <c r="I26" s="409"/>
      <c r="J26" s="409"/>
      <c r="K26" s="409"/>
      <c r="L26" s="408"/>
    </row>
    <row r="27" spans="1:12" ht="12.75">
      <c r="A27" s="21" t="s">
        <v>7</v>
      </c>
      <c r="B27" s="20"/>
      <c r="C27" s="408"/>
      <c r="D27" s="408"/>
      <c r="E27" s="408"/>
      <c r="F27" s="408"/>
      <c r="G27" s="408"/>
      <c r="H27" s="409"/>
      <c r="I27" s="409"/>
      <c r="J27" s="409"/>
      <c r="K27" s="409"/>
      <c r="L27" s="408"/>
    </row>
    <row r="28" spans="1:16" ht="12.75">
      <c r="A28" s="3" t="s">
        <v>18</v>
      </c>
      <c r="B28" s="20"/>
      <c r="C28" s="408">
        <f>SUM(C12:C27)</f>
        <v>0</v>
      </c>
      <c r="D28" s="408">
        <f aca="true" t="shared" si="0" ref="D28:L28">SUM(D12:D27)</f>
        <v>0</v>
      </c>
      <c r="E28" s="408">
        <f t="shared" si="0"/>
        <v>0</v>
      </c>
      <c r="F28" s="408">
        <f t="shared" si="0"/>
        <v>0</v>
      </c>
      <c r="G28" s="408">
        <f t="shared" si="0"/>
        <v>0</v>
      </c>
      <c r="H28" s="408">
        <f t="shared" si="0"/>
        <v>0</v>
      </c>
      <c r="I28" s="408">
        <f t="shared" si="0"/>
        <v>0</v>
      </c>
      <c r="J28" s="408">
        <f t="shared" si="0"/>
        <v>0</v>
      </c>
      <c r="K28" s="408">
        <f t="shared" si="0"/>
        <v>0</v>
      </c>
      <c r="L28" s="408">
        <f t="shared" si="0"/>
        <v>0</v>
      </c>
      <c r="N28" s="407">
        <f>C28+H28</f>
        <v>0</v>
      </c>
      <c r="O28" s="407">
        <f>F28+K28</f>
        <v>0</v>
      </c>
      <c r="P28" s="407">
        <f>L28+G28</f>
        <v>0</v>
      </c>
    </row>
    <row r="29" spans="1:15" ht="12.75">
      <c r="A29" s="23" t="s">
        <v>367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O29" s="16">
        <v>763</v>
      </c>
    </row>
    <row r="30" spans="1:15" ht="12.75">
      <c r="A30" s="22" t="s">
        <v>366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O30" s="407">
        <f>O28-O29</f>
        <v>-763</v>
      </c>
    </row>
    <row r="31" spans="1:12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4.25" customHeight="1">
      <c r="A33" s="611" t="s">
        <v>12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611"/>
    </row>
    <row r="34" spans="1:12" ht="12.75">
      <c r="A34" s="611" t="s">
        <v>13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</row>
    <row r="35" spans="1:12" ht="12.75">
      <c r="A35" s="611" t="s">
        <v>19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</row>
    <row r="36" spans="1:13" ht="12.75">
      <c r="A36" s="530" t="s">
        <v>1004</v>
      </c>
      <c r="B36" s="15"/>
      <c r="C36" s="15"/>
      <c r="D36" s="15"/>
      <c r="E36" s="15"/>
      <c r="F36" s="15"/>
      <c r="J36" s="581" t="s">
        <v>85</v>
      </c>
      <c r="K36" s="581"/>
      <c r="L36" s="581"/>
      <c r="M36" s="581"/>
    </row>
    <row r="37" ht="12.75">
      <c r="A37" s="15"/>
    </row>
    <row r="38" spans="1:12" ht="12.75">
      <c r="A38" s="688"/>
      <c r="B38" s="688"/>
      <c r="C38" s="688"/>
      <c r="D38" s="688"/>
      <c r="E38" s="688"/>
      <c r="F38" s="688"/>
      <c r="G38" s="688"/>
      <c r="H38" s="688"/>
      <c r="I38" s="688"/>
      <c r="J38" s="688"/>
      <c r="K38" s="688"/>
      <c r="L38" s="688"/>
    </row>
    <row r="45" spans="3:7" ht="63.75">
      <c r="C45" s="5" t="s">
        <v>856</v>
      </c>
      <c r="D45" s="5" t="s">
        <v>829</v>
      </c>
      <c r="E45" s="5" t="s">
        <v>71</v>
      </c>
      <c r="F45" s="5" t="s">
        <v>72</v>
      </c>
      <c r="G45" s="5" t="s">
        <v>368</v>
      </c>
    </row>
    <row r="46" spans="3:12" ht="12.75">
      <c r="C46" s="16">
        <v>356.37</v>
      </c>
      <c r="D46" s="16">
        <v>9.067800000000034</v>
      </c>
      <c r="E46" s="16">
        <v>261.2205153846154</v>
      </c>
      <c r="F46" s="16">
        <v>247.63475615358104</v>
      </c>
      <c r="G46" s="16">
        <v>22.653559231034393</v>
      </c>
      <c r="H46" s="407">
        <f>C12+H12</f>
        <v>0</v>
      </c>
      <c r="I46" s="407">
        <f aca="true" t="shared" si="1" ref="I46:L49">D12+I12</f>
        <v>0</v>
      </c>
      <c r="J46" s="407">
        <f t="shared" si="1"/>
        <v>0</v>
      </c>
      <c r="K46" s="407">
        <f t="shared" si="1"/>
        <v>0</v>
      </c>
      <c r="L46" s="407">
        <f t="shared" si="1"/>
        <v>0</v>
      </c>
    </row>
    <row r="47" spans="3:12" ht="12.75">
      <c r="C47" s="16">
        <v>122.976</v>
      </c>
      <c r="D47" s="16">
        <v>-17.8459</v>
      </c>
      <c r="E47" s="16">
        <v>90.14185846153848</v>
      </c>
      <c r="F47" s="16">
        <v>86.06189586380584</v>
      </c>
      <c r="G47" s="16">
        <v>-13.765937402267369</v>
      </c>
      <c r="H47" s="407">
        <f>C13+H13</f>
        <v>0</v>
      </c>
      <c r="I47" s="407">
        <f t="shared" si="1"/>
        <v>0</v>
      </c>
      <c r="J47" s="407">
        <f t="shared" si="1"/>
        <v>0</v>
      </c>
      <c r="K47" s="407">
        <f t="shared" si="1"/>
        <v>0</v>
      </c>
      <c r="L47" s="407">
        <f t="shared" si="1"/>
        <v>0</v>
      </c>
    </row>
    <row r="48" spans="3:12" ht="12.75">
      <c r="C48" s="16">
        <v>29.673</v>
      </c>
      <c r="D48" s="16">
        <v>-10.053500000000003</v>
      </c>
      <c r="E48" s="16">
        <v>21.750417692307696</v>
      </c>
      <c r="F48" s="16">
        <v>20.057269001129583</v>
      </c>
      <c r="G48" s="16">
        <v>-8.36035130882189</v>
      </c>
      <c r="H48" s="407">
        <f>C14+H14</f>
        <v>0</v>
      </c>
      <c r="I48" s="407">
        <f t="shared" si="1"/>
        <v>0</v>
      </c>
      <c r="J48" s="407">
        <f t="shared" si="1"/>
        <v>0</v>
      </c>
      <c r="K48" s="407">
        <f t="shared" si="1"/>
        <v>0</v>
      </c>
      <c r="L48" s="407">
        <f t="shared" si="1"/>
        <v>0</v>
      </c>
    </row>
    <row r="49" spans="3:12" ht="12.75">
      <c r="C49" s="16">
        <v>36.981</v>
      </c>
      <c r="D49" s="16">
        <v>-3.0908999999999978</v>
      </c>
      <c r="E49" s="16">
        <v>27.107208461538466</v>
      </c>
      <c r="F49" s="16">
        <v>25.945278981483575</v>
      </c>
      <c r="G49" s="16">
        <v>-1.928970519945107</v>
      </c>
      <c r="H49" s="407">
        <f>C15+H15</f>
        <v>0</v>
      </c>
      <c r="I49" s="407">
        <f t="shared" si="1"/>
        <v>0</v>
      </c>
      <c r="J49" s="407">
        <f t="shared" si="1"/>
        <v>0</v>
      </c>
      <c r="K49" s="407">
        <f t="shared" si="1"/>
        <v>0</v>
      </c>
      <c r="L49" s="407">
        <f t="shared" si="1"/>
        <v>0</v>
      </c>
    </row>
    <row r="50" spans="8:12" ht="12.75">
      <c r="H50" s="407">
        <f>SUM(H46:H49)</f>
        <v>0</v>
      </c>
      <c r="I50" s="407">
        <f>SUM(I46:I49)</f>
        <v>0</v>
      </c>
      <c r="J50" s="407">
        <f>SUM(J46:J49)</f>
        <v>0</v>
      </c>
      <c r="K50" s="407">
        <f>SUM(K46:K49)</f>
        <v>0</v>
      </c>
      <c r="L50" s="407">
        <f>SUM(L46:L49)</f>
        <v>0</v>
      </c>
    </row>
    <row r="52" spans="3:7" ht="12.75">
      <c r="C52" s="16">
        <v>432.696</v>
      </c>
      <c r="D52" s="16">
        <v>33.88784999999996</v>
      </c>
      <c r="E52" s="16">
        <v>295.5099747368421</v>
      </c>
      <c r="F52" s="16">
        <v>279.9691461433355</v>
      </c>
      <c r="G52" s="16">
        <v>49.42867859350656</v>
      </c>
    </row>
    <row r="53" spans="3:7" ht="12.75">
      <c r="C53" s="16">
        <v>119.625</v>
      </c>
      <c r="D53" s="16">
        <v>17.84575000000001</v>
      </c>
      <c r="E53" s="16">
        <v>81.6979605263158</v>
      </c>
      <c r="F53" s="16">
        <v>79.79025330063232</v>
      </c>
      <c r="G53" s="16">
        <v>19.75345722568349</v>
      </c>
    </row>
    <row r="54" spans="3:7" ht="12.75">
      <c r="C54" s="16">
        <v>33.462</v>
      </c>
      <c r="D54" s="16">
        <v>10.0537</v>
      </c>
      <c r="E54" s="16">
        <v>22.852891578947368</v>
      </c>
      <c r="F54" s="16">
        <v>19.615018459403192</v>
      </c>
      <c r="G54" s="16">
        <v>13.291573119544179</v>
      </c>
    </row>
    <row r="55" spans="3:7" ht="12.75">
      <c r="C55" s="16">
        <v>41.217</v>
      </c>
      <c r="D55" s="16">
        <v>3.0909499999999923</v>
      </c>
      <c r="E55" s="16">
        <v>28.149173157894737</v>
      </c>
      <c r="F55" s="16">
        <v>22.5799820966289</v>
      </c>
      <c r="G55" s="16">
        <v>8.66014106126583</v>
      </c>
    </row>
    <row r="58" spans="3:7" ht="12.75">
      <c r="C58" s="407">
        <f>C46+C52</f>
        <v>789.066</v>
      </c>
      <c r="D58" s="407">
        <f>D46+D52</f>
        <v>42.95564999999999</v>
      </c>
      <c r="E58" s="407">
        <f>E46+E52</f>
        <v>556.7304901214575</v>
      </c>
      <c r="F58" s="407">
        <f>F46+F52</f>
        <v>527.6039022969165</v>
      </c>
      <c r="G58" s="407">
        <f>G46+G52</f>
        <v>72.08223782454095</v>
      </c>
    </row>
    <row r="59" spans="3:7" ht="12.75">
      <c r="C59" s="407">
        <f aca="true" t="shared" si="2" ref="C59:G61">C47+C53</f>
        <v>242.601</v>
      </c>
      <c r="D59" s="407">
        <f t="shared" si="2"/>
        <v>-0.00014999999999076863</v>
      </c>
      <c r="E59" s="407">
        <f t="shared" si="2"/>
        <v>171.83981898785427</v>
      </c>
      <c r="F59" s="407">
        <f t="shared" si="2"/>
        <v>165.85214916443817</v>
      </c>
      <c r="G59" s="407">
        <f t="shared" si="2"/>
        <v>5.987519823416122</v>
      </c>
    </row>
    <row r="60" spans="3:7" ht="12.75">
      <c r="C60" s="407">
        <f t="shared" si="2"/>
        <v>63.135000000000005</v>
      </c>
      <c r="D60" s="407">
        <f t="shared" si="2"/>
        <v>0.00019999999999598117</v>
      </c>
      <c r="E60" s="407">
        <f t="shared" si="2"/>
        <v>44.603309271255064</v>
      </c>
      <c r="F60" s="407">
        <f t="shared" si="2"/>
        <v>39.67228746053277</v>
      </c>
      <c r="G60" s="407">
        <f t="shared" si="2"/>
        <v>4.931221810722288</v>
      </c>
    </row>
    <row r="61" spans="3:7" ht="12.75">
      <c r="C61" s="407">
        <f t="shared" si="2"/>
        <v>78.19800000000001</v>
      </c>
      <c r="D61" s="407">
        <f t="shared" si="2"/>
        <v>4.99999999945544E-05</v>
      </c>
      <c r="E61" s="407">
        <f t="shared" si="2"/>
        <v>55.2563816194332</v>
      </c>
      <c r="F61" s="407">
        <f t="shared" si="2"/>
        <v>48.52526107811248</v>
      </c>
      <c r="G61" s="407">
        <f t="shared" si="2"/>
        <v>6.731170541320722</v>
      </c>
    </row>
    <row r="62" spans="3:7" ht="12.75">
      <c r="C62" s="407">
        <f>SUM(C58:C61)</f>
        <v>1173</v>
      </c>
      <c r="D62" s="407">
        <f>SUM(D58:D61)</f>
        <v>42.95574999999999</v>
      </c>
      <c r="E62" s="407">
        <f>SUM(E58:E61)</f>
        <v>828.4300000000001</v>
      </c>
      <c r="F62" s="407">
        <f>SUM(F58:F61)</f>
        <v>781.6536</v>
      </c>
      <c r="G62" s="407">
        <f>SUM(G58:G61)</f>
        <v>89.73215000000009</v>
      </c>
    </row>
  </sheetData>
  <sheetProtection/>
  <mergeCells count="14">
    <mergeCell ref="A2:L2"/>
    <mergeCell ref="A3:L3"/>
    <mergeCell ref="A5:L5"/>
    <mergeCell ref="F7:L7"/>
    <mergeCell ref="A34:L34"/>
    <mergeCell ref="A35:L35"/>
    <mergeCell ref="J36:M36"/>
    <mergeCell ref="A38:L38"/>
    <mergeCell ref="I8:L8"/>
    <mergeCell ref="A9:A10"/>
    <mergeCell ref="B9:B10"/>
    <mergeCell ref="C9:G9"/>
    <mergeCell ref="H9:L9"/>
    <mergeCell ref="A33:L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  <rowBreaks count="1" manualBreakCount="1">
    <brk id="3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88"/>
  <sheetViews>
    <sheetView view="pageBreakPreview" zoomScale="90" zoomScaleSheetLayoutView="90" zoomScalePageLayoutView="0" workbookViewId="0" topLeftCell="A1">
      <selection activeCell="Q37" sqref="A1:Q37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8.7109375" style="16" customWidth="1"/>
    <col min="4" max="4" width="10.140625" style="16" customWidth="1"/>
    <col min="5" max="7" width="7.28125" style="16" customWidth="1"/>
    <col min="8" max="8" width="8.140625" style="16" customWidth="1"/>
    <col min="9" max="9" width="9.28125" style="16" customWidth="1"/>
    <col min="10" max="10" width="10.7109375" style="16" customWidth="1"/>
    <col min="11" max="11" width="6.8515625" style="16" customWidth="1"/>
    <col min="12" max="12" width="8.7109375" style="16" customWidth="1"/>
    <col min="13" max="13" width="7.8515625" style="16" customWidth="1"/>
    <col min="14" max="14" width="7.140625" style="16" customWidth="1"/>
    <col min="15" max="15" width="13.7109375" style="16" customWidth="1"/>
    <col min="16" max="16" width="11.8515625" style="16" customWidth="1"/>
    <col min="17" max="17" width="11.7109375" style="16" customWidth="1"/>
    <col min="18" max="16384" width="9.140625" style="16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80" t="s">
        <v>65</v>
      </c>
      <c r="Q1" s="680"/>
      <c r="T1" s="44"/>
      <c r="U1" s="44"/>
    </row>
    <row r="2" spans="1:21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46"/>
      <c r="S2" s="46"/>
      <c r="T2" s="46"/>
      <c r="U2" s="46"/>
    </row>
    <row r="3" spans="1:21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45"/>
      <c r="S3" s="45"/>
      <c r="T3" s="45"/>
      <c r="U3" s="45"/>
    </row>
    <row r="4" ht="10.5" customHeight="1"/>
    <row r="5" spans="1:17" ht="12.75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</row>
    <row r="6" spans="1:17" ht="18" customHeight="1">
      <c r="A6" s="687" t="s">
        <v>816</v>
      </c>
      <c r="B6" s="687"/>
      <c r="C6" s="687"/>
      <c r="D6" s="687"/>
      <c r="E6" s="687"/>
      <c r="F6" s="687"/>
      <c r="G6" s="687"/>
      <c r="H6" s="687"/>
      <c r="I6" s="687"/>
      <c r="J6" s="687"/>
      <c r="K6" s="687"/>
      <c r="L6" s="687"/>
      <c r="M6" s="687"/>
      <c r="N6" s="687"/>
      <c r="O6" s="687"/>
      <c r="P6" s="687"/>
      <c r="Q6" s="687"/>
    </row>
    <row r="7" ht="9.75" customHeight="1"/>
    <row r="8" ht="0.75" customHeight="1"/>
    <row r="9" spans="1:19" ht="12.75">
      <c r="A9" s="581" t="s">
        <v>1003</v>
      </c>
      <c r="B9" s="581"/>
      <c r="Q9" s="34" t="s">
        <v>23</v>
      </c>
      <c r="R9" s="20"/>
      <c r="S9" s="23"/>
    </row>
    <row r="10" spans="1:17" ht="15.75">
      <c r="A10" s="14"/>
      <c r="N10" s="670" t="s">
        <v>837</v>
      </c>
      <c r="O10" s="670"/>
      <c r="P10" s="670"/>
      <c r="Q10" s="670"/>
    </row>
    <row r="11" spans="1:17" ht="28.5" customHeight="1">
      <c r="A11" s="678" t="s">
        <v>2</v>
      </c>
      <c r="B11" s="678" t="s">
        <v>3</v>
      </c>
      <c r="C11" s="562" t="s">
        <v>861</v>
      </c>
      <c r="D11" s="562"/>
      <c r="E11" s="562"/>
      <c r="F11" s="562" t="s">
        <v>828</v>
      </c>
      <c r="G11" s="562"/>
      <c r="H11" s="562"/>
      <c r="I11" s="619" t="s">
        <v>371</v>
      </c>
      <c r="J11" s="620"/>
      <c r="K11" s="718"/>
      <c r="L11" s="619" t="s">
        <v>95</v>
      </c>
      <c r="M11" s="620"/>
      <c r="N11" s="718"/>
      <c r="O11" s="719" t="s">
        <v>858</v>
      </c>
      <c r="P11" s="720"/>
      <c r="Q11" s="721"/>
    </row>
    <row r="12" spans="1:17" ht="39.75" customHeight="1">
      <c r="A12" s="679"/>
      <c r="B12" s="679"/>
      <c r="C12" s="5" t="s">
        <v>114</v>
      </c>
      <c r="D12" s="5" t="s">
        <v>664</v>
      </c>
      <c r="E12" s="40" t="s">
        <v>18</v>
      </c>
      <c r="F12" s="5" t="s">
        <v>114</v>
      </c>
      <c r="G12" s="5" t="s">
        <v>665</v>
      </c>
      <c r="H12" s="40" t="s">
        <v>18</v>
      </c>
      <c r="I12" s="5" t="s">
        <v>114</v>
      </c>
      <c r="J12" s="5" t="s">
        <v>665</v>
      </c>
      <c r="K12" s="40" t="s">
        <v>18</v>
      </c>
      <c r="L12" s="5" t="s">
        <v>114</v>
      </c>
      <c r="M12" s="5" t="s">
        <v>665</v>
      </c>
      <c r="N12" s="40" t="s">
        <v>18</v>
      </c>
      <c r="O12" s="5" t="s">
        <v>231</v>
      </c>
      <c r="P12" s="5" t="s">
        <v>666</v>
      </c>
      <c r="Q12" s="5" t="s">
        <v>115</v>
      </c>
    </row>
    <row r="13" spans="1:17" s="70" customFormat="1" ht="12.75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</row>
    <row r="14" spans="1:17" ht="12.75">
      <c r="A14" s="19">
        <v>1</v>
      </c>
      <c r="B14" s="20" t="s">
        <v>923</v>
      </c>
      <c r="C14" s="408">
        <v>95.86353</v>
      </c>
      <c r="D14" s="408">
        <v>221.30577</v>
      </c>
      <c r="E14" s="408">
        <f>C14+D14</f>
        <v>317.1693</v>
      </c>
      <c r="F14" s="408">
        <v>25.090059110651524</v>
      </c>
      <c r="G14" s="408">
        <v>0</v>
      </c>
      <c r="H14" s="408">
        <v>25.090059110651524</v>
      </c>
      <c r="I14" s="408">
        <v>110.06350384615385</v>
      </c>
      <c r="J14" s="408">
        <v>221.30577</v>
      </c>
      <c r="K14" s="408">
        <f>I14+J14</f>
        <v>331.3692738461539</v>
      </c>
      <c r="L14" s="408">
        <v>66.61374940531329</v>
      </c>
      <c r="M14" s="408">
        <v>153.7811835713738</v>
      </c>
      <c r="N14" s="408">
        <f>L14+M14</f>
        <v>220.39493297668707</v>
      </c>
      <c r="O14" s="408">
        <f aca="true" t="shared" si="0" ref="O14:P17">F14+I14-L14</f>
        <v>68.5398135514921</v>
      </c>
      <c r="P14" s="408">
        <f t="shared" si="0"/>
        <v>67.52458642862621</v>
      </c>
      <c r="Q14" s="408">
        <f>O14+P14</f>
        <v>136.0643999801183</v>
      </c>
    </row>
    <row r="15" spans="1:17" ht="12.75">
      <c r="A15" s="19">
        <v>2</v>
      </c>
      <c r="B15" s="20" t="s">
        <v>924</v>
      </c>
      <c r="C15" s="408">
        <v>33.080543999999996</v>
      </c>
      <c r="D15" s="408">
        <v>76.368096</v>
      </c>
      <c r="E15" s="408">
        <f>C15+D15</f>
        <v>109.44863999999998</v>
      </c>
      <c r="F15" s="408">
        <v>9.244803631245468</v>
      </c>
      <c r="G15" s="408">
        <v>0</v>
      </c>
      <c r="H15" s="408">
        <v>9.244803631245468</v>
      </c>
      <c r="I15" s="408">
        <v>37.98066461538462</v>
      </c>
      <c r="J15" s="408">
        <v>76.368096</v>
      </c>
      <c r="K15" s="408">
        <f>I15+J15</f>
        <v>114.3487606153846</v>
      </c>
      <c r="L15" s="408">
        <v>23.150649987363767</v>
      </c>
      <c r="M15" s="408">
        <v>53.44443733142342</v>
      </c>
      <c r="N15" s="408">
        <f>L15+M15</f>
        <v>76.5950873187872</v>
      </c>
      <c r="O15" s="408">
        <f t="shared" si="0"/>
        <v>24.07481825926632</v>
      </c>
      <c r="P15" s="408">
        <f t="shared" si="0"/>
        <v>22.92365866857657</v>
      </c>
      <c r="Q15" s="408">
        <f>O15+P15</f>
        <v>46.99847692784289</v>
      </c>
    </row>
    <row r="16" spans="1:17" ht="12.75">
      <c r="A16" s="19">
        <v>3</v>
      </c>
      <c r="B16" s="20" t="s">
        <v>925</v>
      </c>
      <c r="C16" s="408">
        <v>7.982036999999999</v>
      </c>
      <c r="D16" s="408">
        <v>18.426933000000002</v>
      </c>
      <c r="E16" s="408">
        <f>C16+D16</f>
        <v>26.40897</v>
      </c>
      <c r="F16" s="408">
        <v>1.5730926607868563</v>
      </c>
      <c r="G16" s="408">
        <v>0</v>
      </c>
      <c r="H16" s="408">
        <v>1.5730926607868563</v>
      </c>
      <c r="I16" s="408">
        <v>9.164391923076924</v>
      </c>
      <c r="J16" s="408">
        <v>18.426933000000002</v>
      </c>
      <c r="K16" s="408">
        <f>I16+J16</f>
        <v>27.591324923076925</v>
      </c>
      <c r="L16" s="408">
        <v>5.395405361303857</v>
      </c>
      <c r="M16" s="408">
        <v>12.45556404970147</v>
      </c>
      <c r="N16" s="408">
        <f>L16+M16</f>
        <v>17.850969411005327</v>
      </c>
      <c r="O16" s="408">
        <f t="shared" si="0"/>
        <v>5.342079222559922</v>
      </c>
      <c r="P16" s="408">
        <f t="shared" si="0"/>
        <v>5.971368950298531</v>
      </c>
      <c r="Q16" s="408">
        <f>O16+P16</f>
        <v>11.313448172858454</v>
      </c>
    </row>
    <row r="17" spans="1:17" ht="12.75">
      <c r="A17" s="19">
        <v>4</v>
      </c>
      <c r="B17" s="20" t="s">
        <v>926</v>
      </c>
      <c r="C17" s="408">
        <v>9.947889</v>
      </c>
      <c r="D17" s="408">
        <v>22.965201</v>
      </c>
      <c r="E17" s="408">
        <f>C17+D17</f>
        <v>32.91309</v>
      </c>
      <c r="F17" s="408">
        <v>5.408532097316153</v>
      </c>
      <c r="G17" s="408">
        <v>0</v>
      </c>
      <c r="H17" s="408">
        <v>5.408532097316153</v>
      </c>
      <c r="I17" s="408">
        <v>11.421439615384616</v>
      </c>
      <c r="J17" s="408">
        <v>22.965201</v>
      </c>
      <c r="K17" s="408">
        <f>I17+J17</f>
        <v>34.386640615384614</v>
      </c>
      <c r="L17" s="408">
        <v>6.979280046019081</v>
      </c>
      <c r="M17" s="408">
        <v>16.112018247501297</v>
      </c>
      <c r="N17" s="408">
        <f>L17+M17</f>
        <v>23.091298293520378</v>
      </c>
      <c r="O17" s="408">
        <f t="shared" si="0"/>
        <v>9.850691666681687</v>
      </c>
      <c r="P17" s="408">
        <f t="shared" si="0"/>
        <v>6.853182752498704</v>
      </c>
      <c r="Q17" s="408">
        <f>O17+P17</f>
        <v>16.70387441918039</v>
      </c>
    </row>
    <row r="18" spans="1:17" ht="12.75">
      <c r="A18" s="19">
        <v>5</v>
      </c>
      <c r="B18" s="20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</row>
    <row r="19" spans="1:23" ht="12.75">
      <c r="A19" s="19">
        <v>6</v>
      </c>
      <c r="B19" s="20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T19" s="16">
        <v>26828</v>
      </c>
      <c r="U19" s="16">
        <v>8.9</v>
      </c>
      <c r="V19" s="16">
        <v>144</v>
      </c>
      <c r="W19" s="16">
        <f>T19*U19*V19/100000</f>
        <v>343.82764800000007</v>
      </c>
    </row>
    <row r="20" spans="1:23" ht="12.75">
      <c r="A20" s="19">
        <v>7</v>
      </c>
      <c r="B20" s="20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T20" s="16">
        <v>18700</v>
      </c>
      <c r="U20" s="16">
        <v>11.4</v>
      </c>
      <c r="V20" s="16">
        <v>144</v>
      </c>
      <c r="W20" s="16">
        <f>T20*U20*V20/100000</f>
        <v>306.9792</v>
      </c>
    </row>
    <row r="21" spans="1:23" ht="12.75">
      <c r="A21" s="19">
        <v>8</v>
      </c>
      <c r="B21" s="20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W21" s="16">
        <f>SUM(W19:W20)</f>
        <v>650.8068480000001</v>
      </c>
    </row>
    <row r="22" spans="1:23" ht="12.75">
      <c r="A22" s="19">
        <v>9</v>
      </c>
      <c r="B22" s="20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W22" s="16">
        <v>315.32</v>
      </c>
    </row>
    <row r="23" spans="1:23" ht="12.75">
      <c r="A23" s="19">
        <v>10</v>
      </c>
      <c r="B23" s="20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W23" s="16">
        <f>W21+W22</f>
        <v>966.1268480000001</v>
      </c>
    </row>
    <row r="24" spans="1:17" ht="12.75">
      <c r="A24" s="19">
        <v>11</v>
      </c>
      <c r="B24" s="20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</row>
    <row r="25" spans="1:17" ht="12.75">
      <c r="A25" s="19">
        <v>12</v>
      </c>
      <c r="B25" s="20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</row>
    <row r="26" spans="1:17" ht="12.75">
      <c r="A26" s="19">
        <v>13</v>
      </c>
      <c r="B26" s="20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</row>
    <row r="27" spans="1:17" ht="12.75">
      <c r="A27" s="19">
        <v>14</v>
      </c>
      <c r="B27" s="20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</row>
    <row r="28" spans="1:17" ht="12.75">
      <c r="A28" s="21" t="s">
        <v>7</v>
      </c>
      <c r="B28" s="20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</row>
    <row r="29" spans="1:17" ht="12.75">
      <c r="A29" s="21" t="s">
        <v>7</v>
      </c>
      <c r="B29" s="20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534"/>
      <c r="P29" s="534"/>
      <c r="Q29" s="534"/>
    </row>
    <row r="30" spans="1:17" ht="12.75">
      <c r="A30" s="3" t="s">
        <v>18</v>
      </c>
      <c r="C30" s="424">
        <f>SUM(C14:C29)</f>
        <v>146.874</v>
      </c>
      <c r="D30" s="424">
        <f aca="true" t="shared" si="1" ref="D30:Q30">SUM(D14:D29)</f>
        <v>339.066</v>
      </c>
      <c r="E30" s="424">
        <f t="shared" si="1"/>
        <v>485.94</v>
      </c>
      <c r="F30" s="424">
        <f t="shared" si="1"/>
        <v>41.3164875</v>
      </c>
      <c r="G30" s="424">
        <f t="shared" si="1"/>
        <v>0</v>
      </c>
      <c r="H30" s="424">
        <f t="shared" si="1"/>
        <v>41.3164875</v>
      </c>
      <c r="I30" s="424">
        <f t="shared" si="1"/>
        <v>168.63000000000002</v>
      </c>
      <c r="J30" s="424">
        <f t="shared" si="1"/>
        <v>339.066</v>
      </c>
      <c r="K30" s="424">
        <f t="shared" si="1"/>
        <v>507.696</v>
      </c>
      <c r="L30" s="424">
        <f t="shared" si="1"/>
        <v>102.13908479999999</v>
      </c>
      <c r="M30" s="424">
        <f t="shared" si="1"/>
        <v>235.7932032</v>
      </c>
      <c r="N30" s="424">
        <f t="shared" si="1"/>
        <v>337.93228799999997</v>
      </c>
      <c r="O30" s="535">
        <f t="shared" si="1"/>
        <v>107.80740270000003</v>
      </c>
      <c r="P30" s="535">
        <f t="shared" si="1"/>
        <v>103.27279680000001</v>
      </c>
      <c r="Q30" s="535">
        <f t="shared" si="1"/>
        <v>211.08019950000002</v>
      </c>
    </row>
    <row r="31" spans="1:17" ht="12.75">
      <c r="A31" s="12"/>
      <c r="B31" s="32"/>
      <c r="C31" s="32"/>
      <c r="D31" s="3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4.25" customHeight="1">
      <c r="A32" s="722" t="s">
        <v>667</v>
      </c>
      <c r="B32" s="722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2"/>
      <c r="O32" s="722"/>
      <c r="P32" s="722"/>
      <c r="Q32" s="722"/>
    </row>
    <row r="33" spans="1:17" ht="15.75" customHeight="1">
      <c r="A33" s="36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15.75" customHeight="1">
      <c r="A34" s="530" t="s">
        <v>1004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P34" s="611" t="s">
        <v>12</v>
      </c>
      <c r="Q34" s="611"/>
    </row>
    <row r="35" spans="1:17" ht="12.75" customHeight="1">
      <c r="A35" s="611" t="s">
        <v>13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</row>
    <row r="36" spans="1:17" ht="12.75" customHeight="1">
      <c r="A36" s="611" t="s">
        <v>19</v>
      </c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O37" s="37" t="s">
        <v>85</v>
      </c>
      <c r="P37" s="37"/>
      <c r="Q37" s="37"/>
      <c r="R37" s="37"/>
    </row>
    <row r="44" spans="3:9" ht="12.75">
      <c r="C44" s="151"/>
      <c r="D44" s="151"/>
      <c r="E44" s="151"/>
      <c r="F44" s="151"/>
      <c r="G44" s="151"/>
      <c r="H44" s="151"/>
      <c r="I44" s="295"/>
    </row>
    <row r="45" spans="3:23" ht="12.75">
      <c r="C45" s="20">
        <v>16970</v>
      </c>
      <c r="D45" s="16">
        <v>210</v>
      </c>
      <c r="E45" s="16">
        <v>2.69</v>
      </c>
      <c r="F45" s="407">
        <f>C45*D45*E45/100000</f>
        <v>95.86353</v>
      </c>
      <c r="G45" s="151"/>
      <c r="H45" s="151"/>
      <c r="I45" s="20">
        <v>16970</v>
      </c>
      <c r="J45" s="16">
        <v>210</v>
      </c>
      <c r="K45" s="16">
        <v>6.21</v>
      </c>
      <c r="L45" s="407">
        <f>I45*J45*K45/100000</f>
        <v>221.30577</v>
      </c>
      <c r="O45" s="517">
        <v>17196.858066220902</v>
      </c>
      <c r="P45" s="16">
        <v>144</v>
      </c>
      <c r="Q45" s="16">
        <v>2.69</v>
      </c>
      <c r="R45" s="407">
        <f>O45*P45*Q45/100000</f>
        <v>66.61374940531329</v>
      </c>
      <c r="T45" s="517">
        <f>O45</f>
        <v>17196.858066220902</v>
      </c>
      <c r="U45" s="16">
        <v>144</v>
      </c>
      <c r="V45" s="16">
        <v>6.21</v>
      </c>
      <c r="W45" s="407">
        <f>T45*U45*V45/100000</f>
        <v>153.7811835713738</v>
      </c>
    </row>
    <row r="46" spans="3:23" ht="12.75">
      <c r="C46" s="20">
        <v>5856</v>
      </c>
      <c r="D46" s="16">
        <v>210</v>
      </c>
      <c r="E46" s="16">
        <v>2.69</v>
      </c>
      <c r="F46" s="407">
        <f>C46*D46*E46/100000</f>
        <v>33.080543999999996</v>
      </c>
      <c r="G46" s="151"/>
      <c r="H46" s="151"/>
      <c r="I46" s="20">
        <v>5856</v>
      </c>
      <c r="J46" s="16">
        <v>210</v>
      </c>
      <c r="K46" s="16">
        <v>6.21</v>
      </c>
      <c r="L46" s="407">
        <f>I46*J46*K46/100000</f>
        <v>76.368096</v>
      </c>
      <c r="O46" s="517">
        <v>5976.520546097628</v>
      </c>
      <c r="P46" s="16">
        <v>144</v>
      </c>
      <c r="Q46" s="16">
        <v>2.69</v>
      </c>
      <c r="R46" s="407">
        <f>O46*P46*Q46/100000</f>
        <v>23.150649987363767</v>
      </c>
      <c r="T46" s="517">
        <f>O46</f>
        <v>5976.520546097628</v>
      </c>
      <c r="U46" s="16">
        <v>144</v>
      </c>
      <c r="V46" s="16">
        <v>6.21</v>
      </c>
      <c r="W46" s="407">
        <f>T46*U46*V46/100000</f>
        <v>53.44443733142342</v>
      </c>
    </row>
    <row r="47" spans="3:23" ht="12.75">
      <c r="C47" s="20">
        <v>1413</v>
      </c>
      <c r="D47" s="16">
        <v>210</v>
      </c>
      <c r="E47" s="16">
        <v>2.69</v>
      </c>
      <c r="F47" s="407">
        <f>C47*D47*E47/100000</f>
        <v>7.982036999999999</v>
      </c>
      <c r="G47" s="151"/>
      <c r="H47" s="151"/>
      <c r="I47" s="20">
        <v>1413</v>
      </c>
      <c r="J47" s="16">
        <v>210</v>
      </c>
      <c r="K47" s="16">
        <v>6.21</v>
      </c>
      <c r="L47" s="407">
        <f>I47*J47*K47/100000</f>
        <v>18.426933000000002</v>
      </c>
      <c r="O47" s="517">
        <v>1392.8659028562208</v>
      </c>
      <c r="P47" s="16">
        <v>144</v>
      </c>
      <c r="Q47" s="16">
        <v>2.69</v>
      </c>
      <c r="R47" s="407">
        <f>O47*P47*Q47/100000</f>
        <v>5.395405361303857</v>
      </c>
      <c r="T47" s="517">
        <f>O47</f>
        <v>1392.8659028562208</v>
      </c>
      <c r="U47" s="16">
        <v>144</v>
      </c>
      <c r="V47" s="16">
        <v>6.21</v>
      </c>
      <c r="W47" s="407">
        <f>T47*U47*V47/100000</f>
        <v>12.45556404970147</v>
      </c>
    </row>
    <row r="48" spans="3:23" ht="12.75">
      <c r="C48" s="20">
        <v>1761</v>
      </c>
      <c r="D48" s="16">
        <v>210</v>
      </c>
      <c r="E48" s="16">
        <v>2.69</v>
      </c>
      <c r="F48" s="407">
        <f>C48*D48*E48/100000</f>
        <v>9.947889</v>
      </c>
      <c r="G48" s="151"/>
      <c r="H48" s="151"/>
      <c r="I48" s="20">
        <v>1761</v>
      </c>
      <c r="J48" s="16">
        <v>210</v>
      </c>
      <c r="K48" s="16">
        <v>6.21</v>
      </c>
      <c r="L48" s="407">
        <f>I48*J48*K48/100000</f>
        <v>22.965201</v>
      </c>
      <c r="O48" s="517">
        <v>1801.7554848252482</v>
      </c>
      <c r="P48" s="16">
        <v>144</v>
      </c>
      <c r="Q48" s="16">
        <v>2.69</v>
      </c>
      <c r="R48" s="407">
        <f>O48*P48*Q48/100000</f>
        <v>6.979280046019081</v>
      </c>
      <c r="T48" s="517">
        <f>O48</f>
        <v>1801.7554848252482</v>
      </c>
      <c r="U48" s="16">
        <v>144</v>
      </c>
      <c r="V48" s="16">
        <v>6.21</v>
      </c>
      <c r="W48" s="407">
        <f>T48*U48*V48/100000</f>
        <v>16.112018247501297</v>
      </c>
    </row>
    <row r="49" spans="3:23" ht="12.75">
      <c r="C49" s="16">
        <f>SUM(C45:C48)</f>
        <v>26000</v>
      </c>
      <c r="E49" s="16">
        <f>SUM(E45:E48)</f>
        <v>10.76</v>
      </c>
      <c r="F49" s="407">
        <f>SUM(F45:F48)</f>
        <v>146.874</v>
      </c>
      <c r="G49" s="151"/>
      <c r="H49" s="151"/>
      <c r="I49" s="16">
        <f>SUM(I45:I48)</f>
        <v>26000</v>
      </c>
      <c r="K49" s="16">
        <f>SUM(K45:K48)</f>
        <v>24.84</v>
      </c>
      <c r="L49" s="407">
        <f>SUM(L45:L48)</f>
        <v>339.066</v>
      </c>
      <c r="O49" s="16">
        <f>SUM(O45:O48)</f>
        <v>26368</v>
      </c>
      <c r="R49" s="407">
        <f>SUM(R45:R48)</f>
        <v>102.13908479999999</v>
      </c>
      <c r="T49" s="16">
        <f>SUM(T45:T48)</f>
        <v>26368</v>
      </c>
      <c r="W49" s="407">
        <f>SUM(W45:W48)</f>
        <v>235.7932032</v>
      </c>
    </row>
    <row r="50" spans="3:12" ht="12.75"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3:12" ht="12.75"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3:18" ht="12.75">
      <c r="C52" s="20">
        <v>13112</v>
      </c>
      <c r="D52" s="16">
        <v>220</v>
      </c>
      <c r="E52" s="16">
        <v>4.03</v>
      </c>
      <c r="F52" s="407">
        <f>C52*D52*E52/100000</f>
        <v>116.25099200000001</v>
      </c>
      <c r="G52" s="151"/>
      <c r="H52" s="151"/>
      <c r="I52" s="20">
        <v>13112</v>
      </c>
      <c r="J52" s="16">
        <v>220</v>
      </c>
      <c r="K52" s="16">
        <v>7.37</v>
      </c>
      <c r="L52" s="407">
        <f>I52*J52*K52/100000</f>
        <v>212.597968</v>
      </c>
      <c r="O52" s="517">
        <f>O45</f>
        <v>17196.858066220902</v>
      </c>
      <c r="P52" s="16">
        <v>210</v>
      </c>
      <c r="Q52" s="16">
        <v>6.21</v>
      </c>
      <c r="R52" s="407">
        <f>O52*P52*Q52/100000</f>
        <v>224.2642260415868</v>
      </c>
    </row>
    <row r="53" spans="3:18" ht="12.75">
      <c r="C53" s="20">
        <v>3625</v>
      </c>
      <c r="D53" s="16">
        <v>220</v>
      </c>
      <c r="E53" s="16">
        <v>4.03</v>
      </c>
      <c r="F53" s="407">
        <f>C53*D53*E53/100000</f>
        <v>32.13925</v>
      </c>
      <c r="G53" s="151"/>
      <c r="H53" s="151"/>
      <c r="I53" s="20">
        <v>3625</v>
      </c>
      <c r="J53" s="16">
        <v>220</v>
      </c>
      <c r="K53" s="16">
        <v>7.37</v>
      </c>
      <c r="L53" s="407">
        <f>I53*J53*K53/100000</f>
        <v>58.77575</v>
      </c>
      <c r="O53" s="517">
        <f>O46</f>
        <v>5976.520546097628</v>
      </c>
      <c r="P53" s="16">
        <v>210</v>
      </c>
      <c r="Q53" s="16">
        <v>6.21</v>
      </c>
      <c r="R53" s="407">
        <f>O53*P53*Q53/100000</f>
        <v>77.93980444165916</v>
      </c>
    </row>
    <row r="54" spans="3:18" ht="12.75">
      <c r="C54" s="20">
        <v>1014</v>
      </c>
      <c r="D54" s="16">
        <v>220</v>
      </c>
      <c r="E54" s="16">
        <v>4.03</v>
      </c>
      <c r="F54" s="407">
        <f>C54*D54*E54/100000</f>
        <v>8.990124</v>
      </c>
      <c r="G54" s="151"/>
      <c r="H54" s="151"/>
      <c r="I54" s="20">
        <v>1014</v>
      </c>
      <c r="J54" s="16">
        <v>220</v>
      </c>
      <c r="K54" s="16">
        <v>7.37</v>
      </c>
      <c r="L54" s="407">
        <f>I54*J54*K54/100000</f>
        <v>16.440996000000002</v>
      </c>
      <c r="O54" s="517">
        <f>O47</f>
        <v>1392.8659028562208</v>
      </c>
      <c r="P54" s="16">
        <v>210</v>
      </c>
      <c r="Q54" s="16">
        <v>6.21</v>
      </c>
      <c r="R54" s="407">
        <f>O54*P54*Q54/100000</f>
        <v>18.164364239147975</v>
      </c>
    </row>
    <row r="55" spans="3:18" ht="12.75">
      <c r="C55" s="20">
        <v>1249</v>
      </c>
      <c r="D55" s="16">
        <v>220</v>
      </c>
      <c r="E55" s="16">
        <v>4.03</v>
      </c>
      <c r="F55" s="407">
        <f>C55*D55*E55/100000</f>
        <v>11.073634000000002</v>
      </c>
      <c r="G55" s="151"/>
      <c r="H55" s="151"/>
      <c r="I55" s="20">
        <v>1249</v>
      </c>
      <c r="J55" s="16">
        <v>220</v>
      </c>
      <c r="K55" s="16">
        <v>7.37</v>
      </c>
      <c r="L55" s="407">
        <f>I55*J55*K55/100000</f>
        <v>20.251286</v>
      </c>
      <c r="O55" s="517">
        <f>O48</f>
        <v>1801.7554848252482</v>
      </c>
      <c r="P55" s="16">
        <v>210</v>
      </c>
      <c r="Q55" s="16">
        <v>6.21</v>
      </c>
      <c r="R55" s="407">
        <f>O55*P55*Q55/100000</f>
        <v>23.49669327760606</v>
      </c>
    </row>
    <row r="56" spans="3:18" ht="12.75">
      <c r="C56" s="16">
        <f>SUM(C52:C55)</f>
        <v>19000</v>
      </c>
      <c r="E56" s="16">
        <f>SUM(E52:E55)</f>
        <v>16.12</v>
      </c>
      <c r="F56" s="407">
        <f>SUM(F52:F55)</f>
        <v>168.454</v>
      </c>
      <c r="G56" s="151"/>
      <c r="H56" s="151"/>
      <c r="I56" s="16">
        <f>SUM(I52:I55)</f>
        <v>19000</v>
      </c>
      <c r="K56" s="16">
        <f>SUM(K52:K55)</f>
        <v>29.48</v>
      </c>
      <c r="L56" s="407">
        <f>SUM(L52:L55)</f>
        <v>308.066</v>
      </c>
      <c r="O56" s="16">
        <f>SUM(O52:O55)</f>
        <v>26368</v>
      </c>
      <c r="Q56" s="16">
        <f>SUM(Q52:Q55)</f>
        <v>24.84</v>
      </c>
      <c r="R56" s="407">
        <f>SUM(R52:R55)</f>
        <v>343.865088</v>
      </c>
    </row>
    <row r="57" spans="3:13" ht="12.75"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407">
        <f>L49+L56</f>
        <v>647.132</v>
      </c>
    </row>
    <row r="58" spans="3:12" ht="12.75">
      <c r="C58" s="151"/>
      <c r="D58" s="151"/>
      <c r="E58" s="151"/>
      <c r="F58" s="151"/>
      <c r="G58" s="151"/>
      <c r="H58" s="151"/>
      <c r="I58" s="151"/>
      <c r="J58" s="151"/>
      <c r="K58" s="151"/>
      <c r="L58" s="151"/>
    </row>
    <row r="59" spans="3:12" ht="12.75">
      <c r="C59" s="151"/>
      <c r="D59" s="151"/>
      <c r="E59" s="151"/>
      <c r="F59" s="151"/>
      <c r="G59" s="151"/>
      <c r="H59" s="151"/>
      <c r="I59" s="151"/>
      <c r="J59" s="151"/>
      <c r="K59" s="151"/>
      <c r="L59" s="151"/>
    </row>
    <row r="60" spans="3:15" ht="12.75">
      <c r="C60" s="151">
        <f>C45+C52</f>
        <v>30082</v>
      </c>
      <c r="D60" s="411">
        <f>C60/C64*100</f>
        <v>66.8488888888889</v>
      </c>
      <c r="E60" s="411">
        <f>F64*D60/100</f>
        <v>12.059539555555556</v>
      </c>
      <c r="F60" s="411"/>
      <c r="G60" s="151"/>
      <c r="H60" s="151"/>
      <c r="I60" s="20">
        <v>16970</v>
      </c>
      <c r="J60" s="411">
        <f>I60/I64*100</f>
        <v>65.26923076923077</v>
      </c>
      <c r="K60" s="411">
        <f>L64*J60/100</f>
        <v>110.06350384615385</v>
      </c>
      <c r="L60" s="411"/>
      <c r="O60" s="16">
        <v>76.98</v>
      </c>
    </row>
    <row r="61" spans="3:15" ht="12.75">
      <c r="C61" s="151">
        <f>C46+C53</f>
        <v>9481</v>
      </c>
      <c r="D61" s="411">
        <f>C61/C64*100</f>
        <v>21.06888888888889</v>
      </c>
      <c r="E61" s="411">
        <f>F64*D61/100</f>
        <v>3.8008275555555553</v>
      </c>
      <c r="F61" s="411"/>
      <c r="G61" s="151"/>
      <c r="H61" s="151"/>
      <c r="I61" s="20">
        <v>5856</v>
      </c>
      <c r="J61" s="411">
        <f>I61/I64*100</f>
        <v>22.523076923076925</v>
      </c>
      <c r="K61" s="411">
        <f>L64*J61/100</f>
        <v>37.98066461538462</v>
      </c>
      <c r="L61" s="411"/>
      <c r="O61" s="16">
        <v>88.76</v>
      </c>
    </row>
    <row r="62" spans="3:15" ht="12.75">
      <c r="C62" s="151">
        <f>C47+C54</f>
        <v>2427</v>
      </c>
      <c r="D62" s="411">
        <f>C62/C64*100</f>
        <v>5.3933333333333335</v>
      </c>
      <c r="E62" s="411">
        <f>F64*D62/100</f>
        <v>0.9729573333333333</v>
      </c>
      <c r="F62" s="411"/>
      <c r="G62" s="151"/>
      <c r="H62" s="151"/>
      <c r="I62" s="20">
        <v>1413</v>
      </c>
      <c r="J62" s="411">
        <f>I62/I64*100</f>
        <v>5.434615384615385</v>
      </c>
      <c r="K62" s="411">
        <f>L64*J62/100</f>
        <v>9.164391923076924</v>
      </c>
      <c r="L62" s="411"/>
      <c r="O62" s="16">
        <f>SUM(O60:O61)</f>
        <v>165.74</v>
      </c>
    </row>
    <row r="63" spans="3:12" ht="12.75">
      <c r="C63" s="151">
        <f>C48+C55</f>
        <v>3010</v>
      </c>
      <c r="D63" s="411">
        <f>C63/C64*100</f>
        <v>6.688888888888888</v>
      </c>
      <c r="E63" s="411">
        <f>F64*D63/100</f>
        <v>1.2066755555555553</v>
      </c>
      <c r="F63" s="411"/>
      <c r="G63" s="151"/>
      <c r="H63" s="151"/>
      <c r="I63" s="20">
        <v>1761</v>
      </c>
      <c r="J63" s="411">
        <f>I63/I64*100</f>
        <v>6.773076923076923</v>
      </c>
      <c r="K63" s="411">
        <f>L64*J63/100</f>
        <v>11.421439615384616</v>
      </c>
      <c r="L63" s="411"/>
    </row>
    <row r="64" spans="3:12" ht="12.75">
      <c r="C64" s="151">
        <f>SUM(C60:C63)</f>
        <v>45000</v>
      </c>
      <c r="D64" s="411">
        <f>SUM(D60:D63)</f>
        <v>100</v>
      </c>
      <c r="E64" s="411">
        <f>SUM(E60:E63)</f>
        <v>18.04</v>
      </c>
      <c r="F64" s="411">
        <v>18.04</v>
      </c>
      <c r="G64" s="151"/>
      <c r="H64" s="151"/>
      <c r="I64" s="151">
        <f>SUM(I60:I63)</f>
        <v>26000</v>
      </c>
      <c r="J64" s="411">
        <f>SUM(J60:J63)</f>
        <v>100.00000000000001</v>
      </c>
      <c r="K64" s="411">
        <f>SUM(K60:K63)</f>
        <v>168.63000000000002</v>
      </c>
      <c r="L64" s="411">
        <v>168.63</v>
      </c>
    </row>
    <row r="65" spans="3:9" ht="12.75">
      <c r="C65" s="151"/>
      <c r="D65" s="151"/>
      <c r="E65" s="151"/>
      <c r="F65" s="151"/>
      <c r="G65" s="151"/>
      <c r="H65" s="151"/>
      <c r="I65" s="295"/>
    </row>
    <row r="66" spans="3:9" ht="12.75">
      <c r="C66" s="151"/>
      <c r="D66" s="151"/>
      <c r="E66" s="151"/>
      <c r="F66" s="151"/>
      <c r="G66" s="151"/>
      <c r="H66" s="151"/>
      <c r="I66" s="295"/>
    </row>
    <row r="67" spans="3:19" ht="12.75">
      <c r="C67" s="151"/>
      <c r="D67" s="151"/>
      <c r="E67" s="151"/>
      <c r="F67" s="151"/>
      <c r="G67" s="151"/>
      <c r="H67" s="151"/>
      <c r="I67" s="295"/>
      <c r="Q67" s="16">
        <v>26000</v>
      </c>
      <c r="R67" s="16">
        <f>Q67/Q69*100</f>
        <v>57.77777777777777</v>
      </c>
      <c r="S67" s="16">
        <f>T69*R67/100</f>
        <v>168.636</v>
      </c>
    </row>
    <row r="68" spans="3:19" ht="12.75">
      <c r="C68" s="151"/>
      <c r="D68" s="151"/>
      <c r="E68" s="151"/>
      <c r="F68" s="151"/>
      <c r="G68" s="151"/>
      <c r="H68" s="151"/>
      <c r="I68" s="295"/>
      <c r="Q68" s="16">
        <v>19000</v>
      </c>
      <c r="R68" s="16">
        <f>Q68/Q69*100</f>
        <v>42.22222222222222</v>
      </c>
      <c r="S68" s="16">
        <f>T69*R68/100</f>
        <v>123.234</v>
      </c>
    </row>
    <row r="69" spans="3:20" ht="12.75">
      <c r="C69" s="151"/>
      <c r="D69" s="151"/>
      <c r="E69" s="151"/>
      <c r="F69" s="151"/>
      <c r="G69" s="151"/>
      <c r="H69" s="151"/>
      <c r="I69" s="295"/>
      <c r="Q69" s="16">
        <f>SUM(Q67:Q68)</f>
        <v>45000</v>
      </c>
      <c r="T69" s="16">
        <v>291.87</v>
      </c>
    </row>
    <row r="70" spans="3:5" ht="12.75">
      <c r="C70" s="517">
        <v>17196.858066220902</v>
      </c>
      <c r="D70" s="515">
        <v>12961.534543672942</v>
      </c>
      <c r="E70" s="16">
        <f>C70+D70</f>
        <v>30158.392609893846</v>
      </c>
    </row>
    <row r="71" spans="3:5" ht="12.75">
      <c r="C71" s="517">
        <v>5976.520546097628</v>
      </c>
      <c r="D71" s="515">
        <v>3693.993208362608</v>
      </c>
      <c r="E71" s="16">
        <f>C71+D71</f>
        <v>9670.513754460237</v>
      </c>
    </row>
    <row r="72" spans="3:5" ht="12.75">
      <c r="C72" s="517">
        <v>1392.8659028562208</v>
      </c>
      <c r="D72" s="515">
        <v>908.1027064538514</v>
      </c>
      <c r="E72" s="16">
        <f>C72+D72</f>
        <v>2300.968609310072</v>
      </c>
    </row>
    <row r="73" spans="3:15" ht="12.75">
      <c r="C73" s="517">
        <v>1801.7554848252482</v>
      </c>
      <c r="D73" s="515">
        <v>1045.3695415105972</v>
      </c>
      <c r="E73" s="16">
        <f>C73+D73</f>
        <v>2847.125026335845</v>
      </c>
      <c r="O73" s="295"/>
    </row>
    <row r="74" spans="3:18" ht="12.75">
      <c r="C74" s="16">
        <f>SUM(C70:C73)</f>
        <v>26368</v>
      </c>
      <c r="D74" s="16">
        <f>SUM(D70:D73)</f>
        <v>18609</v>
      </c>
      <c r="E74" s="16">
        <f>SUM(E70:E73)</f>
        <v>44977.00000000001</v>
      </c>
      <c r="O74" s="20">
        <v>17196.858066220902</v>
      </c>
      <c r="P74" s="16">
        <v>210</v>
      </c>
      <c r="Q74" s="16">
        <v>6.21</v>
      </c>
      <c r="R74" s="407">
        <f>O74*P74*Q74/100000</f>
        <v>224.2642260415868</v>
      </c>
    </row>
    <row r="75" spans="15:18" ht="12.75">
      <c r="O75" s="20">
        <v>5976.520546097628</v>
      </c>
      <c r="P75" s="16">
        <v>210</v>
      </c>
      <c r="Q75" s="16">
        <v>6.21</v>
      </c>
      <c r="R75" s="407">
        <f>O75*P75*Q75/100000</f>
        <v>77.93980444165916</v>
      </c>
    </row>
    <row r="76" spans="15:18" ht="12.75">
      <c r="O76" s="20">
        <v>1392.8659028562208</v>
      </c>
      <c r="P76" s="16">
        <v>210</v>
      </c>
      <c r="Q76" s="16">
        <v>6.21</v>
      </c>
      <c r="R76" s="407">
        <f>O76*P76*Q76/100000</f>
        <v>18.164364239147975</v>
      </c>
    </row>
    <row r="77" spans="15:18" ht="12.75">
      <c r="O77" s="20">
        <v>1801.7554848252482</v>
      </c>
      <c r="P77" s="16">
        <v>210</v>
      </c>
      <c r="Q77" s="16">
        <v>6.21</v>
      </c>
      <c r="R77" s="407">
        <f>O77*P77*Q77/100000</f>
        <v>23.49669327760606</v>
      </c>
    </row>
    <row r="78" spans="15:18" ht="12.75">
      <c r="O78" s="16">
        <f>SUM(O74:O77)</f>
        <v>26368</v>
      </c>
      <c r="Q78" s="16">
        <f>SUM(Q74:Q77)</f>
        <v>24.84</v>
      </c>
      <c r="R78" s="407">
        <f>SUM(R74:R77)</f>
        <v>343.865088</v>
      </c>
    </row>
    <row r="79" spans="15:18" ht="12.75">
      <c r="O79" s="151"/>
      <c r="P79" s="151"/>
      <c r="Q79" s="151"/>
      <c r="R79" s="151"/>
    </row>
    <row r="80" spans="15:18" ht="12.75">
      <c r="O80" s="151"/>
      <c r="P80" s="151"/>
      <c r="Q80" s="151"/>
      <c r="R80" s="151"/>
    </row>
    <row r="81" spans="6:18" ht="12.75">
      <c r="F81" s="16">
        <v>25.090059110651524</v>
      </c>
      <c r="O81" s="20">
        <v>13112</v>
      </c>
      <c r="P81" s="16">
        <v>220</v>
      </c>
      <c r="Q81" s="16">
        <v>7.37</v>
      </c>
      <c r="R81" s="407">
        <f>O81*P81*Q81/100000</f>
        <v>212.597968</v>
      </c>
    </row>
    <row r="82" spans="6:18" ht="12.75">
      <c r="F82" s="16">
        <v>9.244803631245468</v>
      </c>
      <c r="O82" s="20">
        <v>3625</v>
      </c>
      <c r="P82" s="16">
        <v>220</v>
      </c>
      <c r="Q82" s="16">
        <v>7.37</v>
      </c>
      <c r="R82" s="407">
        <f>O82*P82*Q82/100000</f>
        <v>58.77575</v>
      </c>
    </row>
    <row r="83" spans="6:18" ht="12.75">
      <c r="F83" s="16">
        <v>1.5730926607868563</v>
      </c>
      <c r="O83" s="20">
        <v>1014</v>
      </c>
      <c r="P83" s="16">
        <v>220</v>
      </c>
      <c r="Q83" s="16">
        <v>7.37</v>
      </c>
      <c r="R83" s="407">
        <f>O83*P83*Q83/100000</f>
        <v>16.440996000000002</v>
      </c>
    </row>
    <row r="84" spans="6:18" ht="12.75">
      <c r="F84" s="16">
        <v>5.408532097316153</v>
      </c>
      <c r="O84" s="20">
        <v>1249</v>
      </c>
      <c r="P84" s="16">
        <v>220</v>
      </c>
      <c r="Q84" s="16">
        <v>7.37</v>
      </c>
      <c r="R84" s="407">
        <f>O84*P84*Q84/100000</f>
        <v>20.251286</v>
      </c>
    </row>
    <row r="85" spans="6:18" ht="12.75">
      <c r="F85" s="16">
        <f>SUM(F81:F84)</f>
        <v>41.3164875</v>
      </c>
      <c r="O85" s="16">
        <f>SUM(O81:O84)</f>
        <v>19000</v>
      </c>
      <c r="Q85" s="16">
        <f>SUM(Q81:Q84)</f>
        <v>29.48</v>
      </c>
      <c r="R85" s="407">
        <f>SUM(R81:R84)</f>
        <v>308.066</v>
      </c>
    </row>
    <row r="86" spans="15:19" ht="12.75">
      <c r="O86" s="151"/>
      <c r="P86" s="151"/>
      <c r="Q86" s="151"/>
      <c r="R86" s="151"/>
      <c r="S86" s="407">
        <f>R78+R85</f>
        <v>651.931088</v>
      </c>
    </row>
    <row r="87" ht="12.75">
      <c r="S87" s="16">
        <v>315.32</v>
      </c>
    </row>
    <row r="88" ht="12.75">
      <c r="S88" s="407">
        <f>SUM(S86:S87)</f>
        <v>967.251088</v>
      </c>
    </row>
  </sheetData>
  <sheetProtection/>
  <mergeCells count="17">
    <mergeCell ref="O11:Q11"/>
    <mergeCell ref="L11:N11"/>
    <mergeCell ref="A35:Q35"/>
    <mergeCell ref="P34:Q34"/>
    <mergeCell ref="C11:E11"/>
    <mergeCell ref="F11:H11"/>
    <mergeCell ref="A32:Q32"/>
    <mergeCell ref="P1:Q1"/>
    <mergeCell ref="A2:Q2"/>
    <mergeCell ref="A3:Q3"/>
    <mergeCell ref="A36:Q36"/>
    <mergeCell ref="N10:Q10"/>
    <mergeCell ref="A6:Q6"/>
    <mergeCell ref="A11:A12"/>
    <mergeCell ref="B11:B12"/>
    <mergeCell ref="I11:K11"/>
    <mergeCell ref="A9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09"/>
  <sheetViews>
    <sheetView view="pageBreakPreview" zoomScale="90" zoomScaleSheetLayoutView="90" zoomScalePageLayoutView="0" workbookViewId="0" topLeftCell="A1">
      <selection activeCell="O36" sqref="A1:Q36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8.7109375" style="16" customWidth="1"/>
    <col min="4" max="4" width="8.140625" style="16" customWidth="1"/>
    <col min="5" max="5" width="10.00390625" style="16" customWidth="1"/>
    <col min="6" max="7" width="7.28125" style="16" customWidth="1"/>
    <col min="8" max="8" width="8.140625" style="16" customWidth="1"/>
    <col min="9" max="9" width="9.28125" style="16" customWidth="1"/>
    <col min="10" max="10" width="10.00390625" style="16" customWidth="1"/>
    <col min="11" max="11" width="8.421875" style="16" customWidth="1"/>
    <col min="12" max="12" width="8.7109375" style="16" customWidth="1"/>
    <col min="13" max="13" width="7.8515625" style="16" customWidth="1"/>
    <col min="14" max="14" width="7.140625" style="16" customWidth="1"/>
    <col min="15" max="15" width="13.7109375" style="16" customWidth="1"/>
    <col min="16" max="16" width="11.8515625" style="16" customWidth="1"/>
    <col min="17" max="17" width="9.7109375" style="16" customWidth="1"/>
    <col min="18" max="16384" width="9.140625" style="16" customWidth="1"/>
  </cols>
  <sheetData>
    <row r="1" spans="8:21" ht="15">
      <c r="H1" s="37"/>
      <c r="I1" s="37"/>
      <c r="J1" s="37"/>
      <c r="K1" s="37"/>
      <c r="L1" s="37"/>
      <c r="M1" s="37"/>
      <c r="N1" s="37"/>
      <c r="O1" s="37"/>
      <c r="P1" s="680" t="s">
        <v>94</v>
      </c>
      <c r="Q1" s="680"/>
      <c r="R1" s="683"/>
      <c r="T1" s="44"/>
      <c r="U1" s="44"/>
    </row>
    <row r="2" spans="1:21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3"/>
      <c r="S2" s="46"/>
      <c r="T2" s="46"/>
      <c r="U2" s="46"/>
    </row>
    <row r="3" spans="1:21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683"/>
      <c r="S3" s="45"/>
      <c r="T3" s="45"/>
      <c r="U3" s="45"/>
    </row>
    <row r="4" ht="10.5" customHeight="1">
      <c r="R4" s="683"/>
    </row>
    <row r="5" spans="1:18" ht="9" customHeight="1">
      <c r="A5" s="26"/>
      <c r="B5" s="26"/>
      <c r="C5" s="26"/>
      <c r="D5" s="26"/>
      <c r="E5" s="25"/>
      <c r="F5" s="25"/>
      <c r="G5" s="25"/>
      <c r="H5" s="25"/>
      <c r="I5" s="25"/>
      <c r="J5" s="25"/>
      <c r="K5" s="25"/>
      <c r="L5" s="25"/>
      <c r="M5" s="25"/>
      <c r="N5" s="26"/>
      <c r="O5" s="26"/>
      <c r="P5" s="25"/>
      <c r="Q5" s="23"/>
      <c r="R5" s="683"/>
    </row>
    <row r="6" spans="2:18" ht="18" customHeight="1">
      <c r="B6" s="122"/>
      <c r="C6" s="122"/>
      <c r="D6" s="588" t="s">
        <v>817</v>
      </c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R6" s="683"/>
    </row>
    <row r="7" ht="5.25" customHeight="1">
      <c r="R7" s="683"/>
    </row>
    <row r="8" spans="1:18" ht="12.75">
      <c r="A8" s="581" t="s">
        <v>1003</v>
      </c>
      <c r="B8" s="581"/>
      <c r="Q8" s="34" t="s">
        <v>23</v>
      </c>
      <c r="R8" s="683"/>
    </row>
    <row r="9" spans="1:19" ht="15.75">
      <c r="A9" s="14"/>
      <c r="N9" s="670" t="s">
        <v>837</v>
      </c>
      <c r="O9" s="670"/>
      <c r="P9" s="670"/>
      <c r="Q9" s="670"/>
      <c r="R9" s="683"/>
      <c r="S9" s="23"/>
    </row>
    <row r="10" spans="1:18" ht="36.75" customHeight="1">
      <c r="A10" s="678" t="s">
        <v>2</v>
      </c>
      <c r="B10" s="678" t="s">
        <v>3</v>
      </c>
      <c r="C10" s="562" t="s">
        <v>860</v>
      </c>
      <c r="D10" s="562"/>
      <c r="E10" s="562"/>
      <c r="F10" s="562" t="s">
        <v>829</v>
      </c>
      <c r="G10" s="562"/>
      <c r="H10" s="562"/>
      <c r="I10" s="619" t="s">
        <v>371</v>
      </c>
      <c r="J10" s="620"/>
      <c r="K10" s="718"/>
      <c r="L10" s="619" t="s">
        <v>95</v>
      </c>
      <c r="M10" s="620"/>
      <c r="N10" s="718"/>
      <c r="O10" s="719" t="s">
        <v>859</v>
      </c>
      <c r="P10" s="720"/>
      <c r="Q10" s="721"/>
      <c r="R10" s="683"/>
    </row>
    <row r="11" spans="1:17" ht="39.75" customHeight="1">
      <c r="A11" s="679"/>
      <c r="B11" s="679"/>
      <c r="C11" s="5" t="s">
        <v>114</v>
      </c>
      <c r="D11" s="5" t="s">
        <v>664</v>
      </c>
      <c r="E11" s="40" t="s">
        <v>18</v>
      </c>
      <c r="F11" s="5" t="s">
        <v>114</v>
      </c>
      <c r="G11" s="5" t="s">
        <v>665</v>
      </c>
      <c r="H11" s="40" t="s">
        <v>18</v>
      </c>
      <c r="I11" s="5" t="s">
        <v>114</v>
      </c>
      <c r="J11" s="5" t="s">
        <v>665</v>
      </c>
      <c r="K11" s="40" t="s">
        <v>18</v>
      </c>
      <c r="L11" s="5" t="s">
        <v>114</v>
      </c>
      <c r="M11" s="5" t="s">
        <v>665</v>
      </c>
      <c r="N11" s="40" t="s">
        <v>18</v>
      </c>
      <c r="O11" s="5" t="s">
        <v>231</v>
      </c>
      <c r="P11" s="5" t="s">
        <v>666</v>
      </c>
      <c r="Q11" s="5" t="s">
        <v>115</v>
      </c>
    </row>
    <row r="12" spans="1:17" s="70" customFormat="1" ht="12.75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  <c r="G12" s="67">
        <v>7</v>
      </c>
      <c r="H12" s="67">
        <v>8</v>
      </c>
      <c r="I12" s="67">
        <v>9</v>
      </c>
      <c r="J12" s="67">
        <v>10</v>
      </c>
      <c r="K12" s="67">
        <v>11</v>
      </c>
      <c r="L12" s="67">
        <v>12</v>
      </c>
      <c r="M12" s="67">
        <v>13</v>
      </c>
      <c r="N12" s="67">
        <v>14</v>
      </c>
      <c r="O12" s="67">
        <v>15</v>
      </c>
      <c r="P12" s="67">
        <v>16</v>
      </c>
      <c r="Q12" s="67">
        <v>17</v>
      </c>
    </row>
    <row r="13" spans="1:18" ht="12.75">
      <c r="A13" s="19">
        <v>1</v>
      </c>
      <c r="B13" s="20" t="s">
        <v>923</v>
      </c>
      <c r="C13" s="408">
        <v>116.25099200000001</v>
      </c>
      <c r="D13" s="408">
        <v>212.597968</v>
      </c>
      <c r="E13" s="408">
        <f>C13+D13</f>
        <v>328.84896000000003</v>
      </c>
      <c r="F13" s="408">
        <v>-18.11</v>
      </c>
      <c r="G13" s="408">
        <v>0</v>
      </c>
      <c r="H13" s="408">
        <v>-17.971442879802538</v>
      </c>
      <c r="I13" s="408">
        <v>85.04167157894737</v>
      </c>
      <c r="J13" s="408">
        <v>212.597968</v>
      </c>
      <c r="K13" s="408">
        <f>I13+J13</f>
        <v>297.63963957894737</v>
      </c>
      <c r="L13" s="408">
        <v>75.21837726384283</v>
      </c>
      <c r="M13" s="408">
        <v>137.5581738050922</v>
      </c>
      <c r="N13" s="408">
        <f>L13+M13</f>
        <v>212.77655106893502</v>
      </c>
      <c r="O13" s="519">
        <f aca="true" t="shared" si="0" ref="O13:Q16">F13+I13-L13</f>
        <v>-8.286705684895452</v>
      </c>
      <c r="P13" s="519">
        <f t="shared" si="0"/>
        <v>75.03979419490781</v>
      </c>
      <c r="Q13" s="519">
        <f t="shared" si="0"/>
        <v>66.89164563020978</v>
      </c>
      <c r="R13" s="407">
        <f>'T7_CC_PY_Utlsn'!F14+'T7ACC_UPY_Utlsn '!F13</f>
        <v>6.980059110651524</v>
      </c>
    </row>
    <row r="14" spans="1:18" ht="12.75">
      <c r="A14" s="19">
        <v>2</v>
      </c>
      <c r="B14" s="20" t="s">
        <v>924</v>
      </c>
      <c r="C14" s="408">
        <v>32.13925</v>
      </c>
      <c r="D14" s="408">
        <v>58.77575</v>
      </c>
      <c r="E14" s="408">
        <f>C14+D14</f>
        <v>90.91499999999999</v>
      </c>
      <c r="F14" s="408">
        <v>0.7566695288971026</v>
      </c>
      <c r="G14" s="408">
        <v>0</v>
      </c>
      <c r="H14" s="408">
        <v>0.7566695288971026</v>
      </c>
      <c r="I14" s="408">
        <v>23.510986842105268</v>
      </c>
      <c r="J14" s="408">
        <v>58.77575</v>
      </c>
      <c r="K14" s="408">
        <f>I14+J14</f>
        <v>82.28673684210527</v>
      </c>
      <c r="L14" s="408">
        <v>21.436981386769883</v>
      </c>
      <c r="M14" s="408">
        <v>39.203611121710686</v>
      </c>
      <c r="N14" s="408">
        <f>L14+M14</f>
        <v>60.640592508480566</v>
      </c>
      <c r="O14" s="519">
        <f t="shared" si="0"/>
        <v>2.8306749842324876</v>
      </c>
      <c r="P14" s="519">
        <f t="shared" si="0"/>
        <v>19.572138878289316</v>
      </c>
      <c r="Q14" s="519">
        <f t="shared" si="0"/>
        <v>22.40281386252181</v>
      </c>
      <c r="R14" s="407">
        <f>'T7_CC_PY_Utlsn'!F15+'T7ACC_UPY_Utlsn '!F14</f>
        <v>10.00147316014257</v>
      </c>
    </row>
    <row r="15" spans="1:18" ht="12.75">
      <c r="A15" s="19">
        <v>3</v>
      </c>
      <c r="B15" s="20" t="s">
        <v>925</v>
      </c>
      <c r="C15" s="408">
        <v>8.990124</v>
      </c>
      <c r="D15" s="408">
        <v>16.440996000000002</v>
      </c>
      <c r="E15" s="408">
        <f>C15+D15</f>
        <v>25.43112</v>
      </c>
      <c r="F15" s="408">
        <v>-1.4054333699897068</v>
      </c>
      <c r="G15" s="408">
        <v>0</v>
      </c>
      <c r="H15" s="408">
        <v>-1.4054333699897068</v>
      </c>
      <c r="I15" s="408">
        <v>6.57659052631579</v>
      </c>
      <c r="J15" s="408">
        <v>16.440996000000002</v>
      </c>
      <c r="K15" s="408">
        <f>I15+J15</f>
        <v>23.017586526315792</v>
      </c>
      <c r="L15" s="408">
        <v>5.269901626092991</v>
      </c>
      <c r="M15" s="408">
        <v>9.637512403053433</v>
      </c>
      <c r="N15" s="408">
        <f>L15+M15</f>
        <v>14.907414029146423</v>
      </c>
      <c r="O15" s="519">
        <f t="shared" si="0"/>
        <v>-0.0987444697669071</v>
      </c>
      <c r="P15" s="519">
        <f t="shared" si="0"/>
        <v>6.803483596946569</v>
      </c>
      <c r="Q15" s="519">
        <f t="shared" si="0"/>
        <v>6.704739127179664</v>
      </c>
      <c r="R15" s="407">
        <f>'T7_CC_PY_Utlsn'!F16+'T7ACC_UPY_Utlsn '!F15</f>
        <v>0.16765929079714947</v>
      </c>
    </row>
    <row r="16" spans="1:18" ht="12.75">
      <c r="A16" s="19">
        <v>4</v>
      </c>
      <c r="B16" s="20" t="s">
        <v>926</v>
      </c>
      <c r="C16" s="408">
        <v>11.073634000000002</v>
      </c>
      <c r="D16" s="408">
        <v>20.251286</v>
      </c>
      <c r="E16" s="408">
        <f>C16+D16</f>
        <v>31.324920000000002</v>
      </c>
      <c r="F16" s="408">
        <v>0.8936372208951227</v>
      </c>
      <c r="G16" s="408">
        <v>0</v>
      </c>
      <c r="H16" s="408">
        <v>0.8936372208951227</v>
      </c>
      <c r="I16" s="408">
        <v>8.10075105263158</v>
      </c>
      <c r="J16" s="408">
        <v>20.251286</v>
      </c>
      <c r="K16" s="408">
        <f>I16+J16</f>
        <v>28.35203705263158</v>
      </c>
      <c r="L16" s="408">
        <v>6.066488523294298</v>
      </c>
      <c r="M16" s="408">
        <v>11.094297870143667</v>
      </c>
      <c r="N16" s="408">
        <f>L16+M16</f>
        <v>17.160786393437967</v>
      </c>
      <c r="O16" s="519">
        <f t="shared" si="0"/>
        <v>2.9278997502324042</v>
      </c>
      <c r="P16" s="519">
        <f t="shared" si="0"/>
        <v>9.156988129856334</v>
      </c>
      <c r="Q16" s="519">
        <f t="shared" si="0"/>
        <v>12.084887880088736</v>
      </c>
      <c r="R16" s="407">
        <f>'T7_CC_PY_Utlsn'!F17+'T7ACC_UPY_Utlsn '!F16</f>
        <v>6.302169318211275</v>
      </c>
    </row>
    <row r="17" spans="1:18" ht="12.75">
      <c r="A17" s="19">
        <v>5</v>
      </c>
      <c r="B17" s="20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7">
        <f>SUM(R13:R16)</f>
        <v>23.45136087980252</v>
      </c>
    </row>
    <row r="18" spans="1:17" ht="12.75">
      <c r="A18" s="19">
        <v>6</v>
      </c>
      <c r="B18" s="20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</row>
    <row r="19" spans="1:17" ht="12.75">
      <c r="A19" s="19">
        <v>7</v>
      </c>
      <c r="B19" s="20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</row>
    <row r="20" spans="1:17" ht="12.75">
      <c r="A20" s="19">
        <v>8</v>
      </c>
      <c r="B20" s="20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</row>
    <row r="21" spans="1:17" ht="12.75">
      <c r="A21" s="19">
        <v>9</v>
      </c>
      <c r="B21" s="20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</row>
    <row r="22" spans="1:17" ht="12.75">
      <c r="A22" s="19">
        <v>10</v>
      </c>
      <c r="B22" s="20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</row>
    <row r="23" spans="1:17" ht="12.75">
      <c r="A23" s="19">
        <v>11</v>
      </c>
      <c r="B23" s="20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</row>
    <row r="24" spans="1:17" ht="12.75">
      <c r="A24" s="19">
        <v>12</v>
      </c>
      <c r="B24" s="20"/>
      <c r="C24" s="408"/>
      <c r="D24" s="408"/>
      <c r="E24" s="408"/>
      <c r="F24" s="408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</row>
    <row r="25" spans="1:17" ht="12.75">
      <c r="A25" s="19">
        <v>13</v>
      </c>
      <c r="B25" s="20"/>
      <c r="C25" s="408"/>
      <c r="D25" s="408"/>
      <c r="E25" s="408"/>
      <c r="F25" s="408"/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</row>
    <row r="26" spans="1:17" ht="12.75">
      <c r="A26" s="19">
        <v>14</v>
      </c>
      <c r="B26" s="20"/>
      <c r="C26" s="408"/>
      <c r="D26" s="408"/>
      <c r="E26" s="408"/>
      <c r="F26" s="408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</row>
    <row r="27" spans="1:17" ht="12.75">
      <c r="A27" s="21" t="s">
        <v>7</v>
      </c>
      <c r="B27" s="20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</row>
    <row r="28" spans="1:17" ht="12.75">
      <c r="A28" s="21" t="s">
        <v>7</v>
      </c>
      <c r="B28" s="20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</row>
    <row r="29" spans="1:19" ht="12.75">
      <c r="A29" s="3" t="s">
        <v>18</v>
      </c>
      <c r="B29" s="20"/>
      <c r="C29" s="424">
        <f>SUM(C13:C28)</f>
        <v>168.454</v>
      </c>
      <c r="D29" s="424">
        <f aca="true" t="shared" si="1" ref="D29:Q29">SUM(D13:D28)</f>
        <v>308.066</v>
      </c>
      <c r="E29" s="424">
        <f t="shared" si="1"/>
        <v>476.52000000000004</v>
      </c>
      <c r="F29" s="424">
        <f t="shared" si="1"/>
        <v>-17.86512662019748</v>
      </c>
      <c r="G29" s="424">
        <f t="shared" si="1"/>
        <v>0</v>
      </c>
      <c r="H29" s="424">
        <f t="shared" si="1"/>
        <v>-17.726569500000018</v>
      </c>
      <c r="I29" s="424">
        <f t="shared" si="1"/>
        <v>123.23000000000002</v>
      </c>
      <c r="J29" s="424">
        <f t="shared" si="1"/>
        <v>308.066</v>
      </c>
      <c r="K29" s="424">
        <f t="shared" si="1"/>
        <v>431.296</v>
      </c>
      <c r="L29" s="424">
        <f t="shared" si="1"/>
        <v>107.9917488</v>
      </c>
      <c r="M29" s="424">
        <f t="shared" si="1"/>
        <v>197.49359519999996</v>
      </c>
      <c r="N29" s="424">
        <f t="shared" si="1"/>
        <v>305.48534399999994</v>
      </c>
      <c r="O29" s="424">
        <f t="shared" si="1"/>
        <v>-2.626875420197467</v>
      </c>
      <c r="P29" s="424">
        <f t="shared" si="1"/>
        <v>110.57240480000002</v>
      </c>
      <c r="Q29" s="424">
        <f t="shared" si="1"/>
        <v>108.08408649999998</v>
      </c>
      <c r="R29" s="407">
        <f>E29+'T7_CC_PY_Utlsn'!E30</f>
        <v>962.46</v>
      </c>
      <c r="S29" s="407">
        <f>N29+'T7_CC_PY_Utlsn'!N30</f>
        <v>643.4176319999999</v>
      </c>
    </row>
    <row r="30" spans="1:17" ht="12.75">
      <c r="A30" s="12"/>
      <c r="B30" s="32"/>
      <c r="C30" s="32"/>
      <c r="D30" s="3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 customHeight="1">
      <c r="A31" s="722" t="s">
        <v>668</v>
      </c>
      <c r="B31" s="722"/>
      <c r="C31" s="722"/>
      <c r="D31" s="722"/>
      <c r="E31" s="722"/>
      <c r="F31" s="722"/>
      <c r="G31" s="722"/>
      <c r="H31" s="722"/>
      <c r="I31" s="722"/>
      <c r="J31" s="722"/>
      <c r="K31" s="722"/>
      <c r="L31" s="722"/>
      <c r="M31" s="722"/>
      <c r="N31" s="722"/>
      <c r="O31" s="722"/>
      <c r="P31" s="722"/>
      <c r="Q31" s="722"/>
    </row>
    <row r="32" spans="1:17" ht="15.75" customHeight="1">
      <c r="A32" s="36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5.75" customHeight="1">
      <c r="A33" s="530" t="s">
        <v>1004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P33" s="611" t="s">
        <v>12</v>
      </c>
      <c r="Q33" s="611"/>
    </row>
    <row r="34" spans="1:17" ht="12.75" customHeight="1">
      <c r="A34" s="611" t="s">
        <v>13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611"/>
      <c r="M34" s="611"/>
      <c r="N34" s="611"/>
      <c r="O34" s="611"/>
      <c r="P34" s="611"/>
      <c r="Q34" s="611"/>
    </row>
    <row r="35" spans="1:17" ht="12.75" customHeight="1">
      <c r="A35" s="611" t="s">
        <v>19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O36" s="583" t="s">
        <v>85</v>
      </c>
      <c r="P36" s="583"/>
      <c r="Q36" s="583"/>
      <c r="R36" s="37"/>
    </row>
    <row r="40" spans="13:17" ht="12.75">
      <c r="M40" s="407">
        <f>'T7_CC_PY_Utlsn'!D30+'T7ACC_UPY_Utlsn '!D29</f>
        <v>647.132</v>
      </c>
      <c r="O40" s="407">
        <v>34.93740270000003</v>
      </c>
      <c r="P40" s="407">
        <v>108.07188480000002</v>
      </c>
      <c r="Q40" s="407">
        <v>143.00928750000003</v>
      </c>
    </row>
    <row r="41" spans="15:17" ht="12.75">
      <c r="O41" s="407">
        <v>-55.74831830000002</v>
      </c>
      <c r="P41" s="407">
        <v>104.23273080000001</v>
      </c>
      <c r="Q41" s="407">
        <v>48.48441250000002</v>
      </c>
    </row>
    <row r="42" spans="15:17" ht="12.75">
      <c r="O42" s="407">
        <f>SUM(O40:O41)</f>
        <v>-20.810915599999994</v>
      </c>
      <c r="P42" s="407">
        <f>SUM(P40:P41)</f>
        <v>212.30461560000003</v>
      </c>
      <c r="Q42" s="407">
        <f>SUM(Q40:Q41)</f>
        <v>191.49370000000005</v>
      </c>
    </row>
    <row r="45" spans="1:21" ht="12.75">
      <c r="A45" s="20"/>
      <c r="D45" s="407"/>
      <c r="E45" s="151"/>
      <c r="F45" s="151"/>
      <c r="G45" s="20"/>
      <c r="J45" s="407"/>
      <c r="M45" s="515">
        <v>12961.534543672942</v>
      </c>
      <c r="N45" s="16">
        <v>144</v>
      </c>
      <c r="O45" s="16">
        <v>4.03</v>
      </c>
      <c r="P45" s="407">
        <f>M45*N45*O45/100000</f>
        <v>75.21837726384283</v>
      </c>
      <c r="R45" s="515">
        <v>12961.534543672942</v>
      </c>
      <c r="S45" s="16">
        <v>144</v>
      </c>
      <c r="T45" s="16">
        <v>7.37</v>
      </c>
      <c r="U45" s="407">
        <f>R45*S45*T45/100000</f>
        <v>137.5581738050922</v>
      </c>
    </row>
    <row r="46" spans="1:21" ht="12.75">
      <c r="A46" s="20"/>
      <c r="D46" s="407"/>
      <c r="E46" s="151"/>
      <c r="F46" s="151"/>
      <c r="G46" s="20"/>
      <c r="J46" s="407"/>
      <c r="M46" s="515">
        <v>3693.993208362608</v>
      </c>
      <c r="N46" s="16">
        <v>144</v>
      </c>
      <c r="O46" s="16">
        <v>4.03</v>
      </c>
      <c r="P46" s="407">
        <f>M46*N46*O46/100000</f>
        <v>21.436981386769883</v>
      </c>
      <c r="R46" s="515">
        <v>3693.993208362608</v>
      </c>
      <c r="S46" s="16">
        <v>144</v>
      </c>
      <c r="T46" s="16">
        <v>7.37</v>
      </c>
      <c r="U46" s="407">
        <f>R46*S46*T46/100000</f>
        <v>39.203611121710686</v>
      </c>
    </row>
    <row r="47" spans="1:21" ht="12.75">
      <c r="A47" s="20"/>
      <c r="D47" s="407"/>
      <c r="E47" s="151"/>
      <c r="F47" s="151"/>
      <c r="G47" s="20"/>
      <c r="J47" s="407"/>
      <c r="M47" s="515">
        <v>908.1027064538514</v>
      </c>
      <c r="N47" s="16">
        <v>144</v>
      </c>
      <c r="O47" s="16">
        <v>4.03</v>
      </c>
      <c r="P47" s="407">
        <f>M47*N47*O47/100000</f>
        <v>5.269901626092991</v>
      </c>
      <c r="R47" s="515">
        <v>908.1027064538514</v>
      </c>
      <c r="S47" s="16">
        <v>144</v>
      </c>
      <c r="T47" s="16">
        <v>7.37</v>
      </c>
      <c r="U47" s="407">
        <f>R47*S47*T47/100000</f>
        <v>9.637512403053433</v>
      </c>
    </row>
    <row r="48" spans="1:21" ht="12.75">
      <c r="A48" s="20"/>
      <c r="D48" s="407"/>
      <c r="E48" s="151"/>
      <c r="F48" s="151"/>
      <c r="G48" s="20"/>
      <c r="J48" s="407"/>
      <c r="M48" s="515">
        <v>1045.3695415105972</v>
      </c>
      <c r="N48" s="16">
        <v>144</v>
      </c>
      <c r="O48" s="16">
        <v>4.03</v>
      </c>
      <c r="P48" s="407">
        <f>M48*N48*O48/100000</f>
        <v>6.066488523294298</v>
      </c>
      <c r="R48" s="515">
        <v>1045.3695415105972</v>
      </c>
      <c r="S48" s="16">
        <v>144</v>
      </c>
      <c r="T48" s="16">
        <v>7.37</v>
      </c>
      <c r="U48" s="407">
        <f>R48*S48*T48/100000</f>
        <v>11.094297870143667</v>
      </c>
    </row>
    <row r="49" spans="4:21" ht="12.75">
      <c r="D49" s="407"/>
      <c r="E49" s="151"/>
      <c r="F49" s="151"/>
      <c r="J49" s="407"/>
      <c r="M49" s="16">
        <f>SUM(M45:M48)</f>
        <v>18609</v>
      </c>
      <c r="P49" s="407">
        <f>SUM(P45:P48)</f>
        <v>107.9917488</v>
      </c>
      <c r="R49" s="16">
        <f>SUM(R45:R48)</f>
        <v>18609</v>
      </c>
      <c r="U49" s="407">
        <f>SUM(U45:U48)</f>
        <v>197.49359519999996</v>
      </c>
    </row>
    <row r="50" spans="1:10" ht="12.75">
      <c r="A50" s="151"/>
      <c r="B50" s="151"/>
      <c r="C50" s="151"/>
      <c r="D50" s="151"/>
      <c r="E50" s="151"/>
      <c r="F50" s="151"/>
      <c r="G50" s="151"/>
      <c r="H50" s="151"/>
      <c r="I50" s="151"/>
      <c r="J50" s="151"/>
    </row>
    <row r="51" spans="1:10" ht="12.75">
      <c r="A51" s="151"/>
      <c r="B51" s="151"/>
      <c r="C51" s="151"/>
      <c r="D51" s="151"/>
      <c r="E51" s="151"/>
      <c r="F51" s="151"/>
      <c r="G51" s="151"/>
      <c r="H51" s="151"/>
      <c r="I51" s="151"/>
      <c r="J51" s="151"/>
    </row>
    <row r="52" spans="1:16" ht="12.75">
      <c r="A52" s="20">
        <v>13112</v>
      </c>
      <c r="B52" s="16">
        <v>220</v>
      </c>
      <c r="C52" s="16">
        <v>4.03</v>
      </c>
      <c r="D52" s="407">
        <f>A52*B52*C52/100000</f>
        <v>116.25099200000001</v>
      </c>
      <c r="E52" s="151"/>
      <c r="F52" s="151"/>
      <c r="G52" s="20">
        <v>13112</v>
      </c>
      <c r="H52" s="16">
        <v>220</v>
      </c>
      <c r="I52" s="16">
        <v>7.37</v>
      </c>
      <c r="J52" s="407">
        <f>G52*H52*I52/100000</f>
        <v>212.597968</v>
      </c>
      <c r="M52" s="515">
        <v>12961.534543672942</v>
      </c>
      <c r="N52" s="16">
        <v>220</v>
      </c>
      <c r="O52" s="16">
        <v>7.37</v>
      </c>
      <c r="P52" s="407">
        <f>M52*N52*O52/100000</f>
        <v>210.1583210911131</v>
      </c>
    </row>
    <row r="53" spans="1:16" ht="12.75">
      <c r="A53" s="20">
        <v>3625</v>
      </c>
      <c r="B53" s="16">
        <v>220</v>
      </c>
      <c r="C53" s="16">
        <v>4.03</v>
      </c>
      <c r="D53" s="407">
        <f>A53*B53*C53/100000</f>
        <v>32.13925</v>
      </c>
      <c r="E53" s="151"/>
      <c r="F53" s="151"/>
      <c r="G53" s="20">
        <v>3625</v>
      </c>
      <c r="H53" s="16">
        <v>220</v>
      </c>
      <c r="I53" s="16">
        <v>7.37</v>
      </c>
      <c r="J53" s="407">
        <f>G53*H53*I53/100000</f>
        <v>58.77575</v>
      </c>
      <c r="M53" s="515">
        <v>3693.993208362608</v>
      </c>
      <c r="N53" s="16">
        <v>220</v>
      </c>
      <c r="O53" s="16">
        <v>7.37</v>
      </c>
      <c r="P53" s="407">
        <f>M53*N53*O53/100000</f>
        <v>59.894405880391325</v>
      </c>
    </row>
    <row r="54" spans="1:16" ht="12.75">
      <c r="A54" s="20">
        <v>1014</v>
      </c>
      <c r="B54" s="16">
        <v>220</v>
      </c>
      <c r="C54" s="16">
        <v>4.03</v>
      </c>
      <c r="D54" s="407">
        <f>A54*B54*C54/100000</f>
        <v>8.990124</v>
      </c>
      <c r="E54" s="151"/>
      <c r="F54" s="151"/>
      <c r="G54" s="20">
        <v>1014</v>
      </c>
      <c r="H54" s="16">
        <v>220</v>
      </c>
      <c r="I54" s="16">
        <v>7.37</v>
      </c>
      <c r="J54" s="407">
        <f>G54*H54*I54/100000</f>
        <v>16.440996000000002</v>
      </c>
      <c r="M54" s="515">
        <v>908.1027064538514</v>
      </c>
      <c r="N54" s="16">
        <v>220</v>
      </c>
      <c r="O54" s="16">
        <v>7.37</v>
      </c>
      <c r="P54" s="407">
        <f>M54*N54*O54/100000</f>
        <v>14.723977282442748</v>
      </c>
    </row>
    <row r="55" spans="1:16" ht="12.75">
      <c r="A55" s="20">
        <v>1249</v>
      </c>
      <c r="B55" s="16">
        <v>220</v>
      </c>
      <c r="C55" s="16">
        <v>4.03</v>
      </c>
      <c r="D55" s="407">
        <f>A55*B55*C55/100000</f>
        <v>11.073634000000002</v>
      </c>
      <c r="E55" s="151"/>
      <c r="F55" s="151"/>
      <c r="G55" s="20">
        <v>1249</v>
      </c>
      <c r="H55" s="16">
        <v>220</v>
      </c>
      <c r="I55" s="16">
        <v>7.37</v>
      </c>
      <c r="J55" s="407">
        <f>G55*H55*I55/100000</f>
        <v>20.251286</v>
      </c>
      <c r="M55" s="515">
        <v>1045.3695415105972</v>
      </c>
      <c r="N55" s="16">
        <v>220</v>
      </c>
      <c r="O55" s="16">
        <v>7.37</v>
      </c>
      <c r="P55" s="407">
        <f>M55*N55*O55/100000</f>
        <v>16.949621746052824</v>
      </c>
    </row>
    <row r="56" spans="1:16" ht="12.75">
      <c r="A56" s="16">
        <f>SUM(A52:A55)</f>
        <v>19000</v>
      </c>
      <c r="C56" s="16">
        <f>SUM(C52:C55)</f>
        <v>16.12</v>
      </c>
      <c r="D56" s="407">
        <f>SUM(D52:D55)</f>
        <v>168.454</v>
      </c>
      <c r="E56" s="151"/>
      <c r="F56" s="151"/>
      <c r="G56" s="16">
        <f>SUM(G52:G55)</f>
        <v>19000</v>
      </c>
      <c r="I56" s="16">
        <f>SUM(I52:I55)</f>
        <v>29.48</v>
      </c>
      <c r="J56" s="407">
        <f>SUM(J52:J55)</f>
        <v>308.066</v>
      </c>
      <c r="M56" s="16">
        <f>SUM(M52:M55)</f>
        <v>18609</v>
      </c>
      <c r="O56" s="16">
        <f>SUM(O52:O55)</f>
        <v>29.48</v>
      </c>
      <c r="P56" s="407">
        <f>SUM(P52:P55)</f>
        <v>301.726326</v>
      </c>
    </row>
    <row r="57" spans="1:10" ht="12.75">
      <c r="A57" s="151"/>
      <c r="B57" s="151"/>
      <c r="C57" s="151"/>
      <c r="D57" s="151"/>
      <c r="E57" s="151"/>
      <c r="F57" s="151"/>
      <c r="G57" s="151"/>
      <c r="H57" s="151"/>
      <c r="I57" s="151"/>
      <c r="J57" s="151"/>
    </row>
    <row r="58" spans="1:10" ht="12.75">
      <c r="A58" s="151"/>
      <c r="B58" s="151"/>
      <c r="C58" s="151"/>
      <c r="D58" s="151"/>
      <c r="E58" s="151"/>
      <c r="F58" s="151"/>
      <c r="G58" s="151"/>
      <c r="H58" s="151"/>
      <c r="I58" s="151"/>
      <c r="J58" s="151"/>
    </row>
    <row r="59" spans="1:10" ht="12.75">
      <c r="A59" s="151"/>
      <c r="B59" s="151"/>
      <c r="C59" s="151"/>
      <c r="D59" s="151"/>
      <c r="E59" s="151"/>
      <c r="F59" s="151"/>
      <c r="G59" s="151"/>
      <c r="H59" s="151"/>
      <c r="I59" s="151"/>
      <c r="J59" s="151"/>
    </row>
    <row r="60" spans="1:13" ht="12.75">
      <c r="A60" s="151">
        <f>A45+A52</f>
        <v>13112</v>
      </c>
      <c r="B60" s="411">
        <f>A60/A64*100</f>
        <v>69.01052631578948</v>
      </c>
      <c r="C60" s="411">
        <f>D64*B60/100</f>
        <v>12.44949894736842</v>
      </c>
      <c r="D60" s="411"/>
      <c r="E60" s="151"/>
      <c r="F60" s="151"/>
      <c r="G60" s="20">
        <v>13112</v>
      </c>
      <c r="H60" s="411">
        <f>G60/G64*100</f>
        <v>69.01052631578948</v>
      </c>
      <c r="I60" s="411">
        <f>J64*H60/100</f>
        <v>85.04167157894737</v>
      </c>
      <c r="J60" s="411"/>
      <c r="M60" s="16">
        <v>76.98</v>
      </c>
    </row>
    <row r="61" spans="1:13" ht="12.75">
      <c r="A61" s="151">
        <f>A46+A53</f>
        <v>3625</v>
      </c>
      <c r="B61" s="411">
        <f>A61/A64*100</f>
        <v>19.078947368421055</v>
      </c>
      <c r="C61" s="411">
        <f>D64*B61/100</f>
        <v>3.4418421052631585</v>
      </c>
      <c r="D61" s="411"/>
      <c r="E61" s="151"/>
      <c r="F61" s="151"/>
      <c r="G61" s="20">
        <v>3625</v>
      </c>
      <c r="H61" s="411">
        <f>G61/G64*100</f>
        <v>19.078947368421055</v>
      </c>
      <c r="I61" s="411">
        <f>J64*H61/100</f>
        <v>23.510986842105268</v>
      </c>
      <c r="J61" s="411"/>
      <c r="M61" s="16">
        <v>88.76</v>
      </c>
    </row>
    <row r="62" spans="1:13" ht="12.75">
      <c r="A62" s="151">
        <f>A47+A54</f>
        <v>1014</v>
      </c>
      <c r="B62" s="411">
        <f>A62/A64*100</f>
        <v>5.336842105263158</v>
      </c>
      <c r="C62" s="411">
        <f>D64*B62/100</f>
        <v>0.9627663157894737</v>
      </c>
      <c r="D62" s="411"/>
      <c r="E62" s="151"/>
      <c r="F62" s="151"/>
      <c r="G62" s="20">
        <v>1014</v>
      </c>
      <c r="H62" s="411">
        <f>G62/G64*100</f>
        <v>5.336842105263158</v>
      </c>
      <c r="I62" s="411">
        <f>J64*H62/100</f>
        <v>6.57659052631579</v>
      </c>
      <c r="J62" s="411"/>
      <c r="M62" s="16">
        <f>SUM(M60:M61)</f>
        <v>165.74</v>
      </c>
    </row>
    <row r="63" spans="1:10" ht="12.75">
      <c r="A63" s="151">
        <f>A48+A55</f>
        <v>1249</v>
      </c>
      <c r="B63" s="411">
        <f>A63/A64*100</f>
        <v>6.5736842105263165</v>
      </c>
      <c r="C63" s="411">
        <f>D64*B63/100</f>
        <v>1.1858926315789475</v>
      </c>
      <c r="D63" s="411"/>
      <c r="E63" s="151"/>
      <c r="F63" s="151"/>
      <c r="G63" s="20">
        <v>1249</v>
      </c>
      <c r="H63" s="411">
        <f>G63/G64*100</f>
        <v>6.5736842105263165</v>
      </c>
      <c r="I63" s="411">
        <f>J64*H63/100</f>
        <v>8.10075105263158</v>
      </c>
      <c r="J63" s="411"/>
    </row>
    <row r="64" spans="1:10" ht="12.75">
      <c r="A64" s="151">
        <f>SUM(A60:A63)</f>
        <v>19000</v>
      </c>
      <c r="B64" s="411">
        <f>SUM(B60:B63)</f>
        <v>100</v>
      </c>
      <c r="C64" s="411">
        <f>SUM(C60:C63)</f>
        <v>18.04</v>
      </c>
      <c r="D64" s="411">
        <v>18.04</v>
      </c>
      <c r="E64" s="151"/>
      <c r="F64" s="151"/>
      <c r="G64" s="151">
        <f>SUM(G60:G63)</f>
        <v>19000</v>
      </c>
      <c r="H64" s="411">
        <f>SUM(H60:H63)</f>
        <v>100</v>
      </c>
      <c r="I64" s="411">
        <f>SUM(I60:I63)</f>
        <v>123.23000000000002</v>
      </c>
      <c r="J64" s="411">
        <v>123.23</v>
      </c>
    </row>
    <row r="65" spans="1:7" ht="12.75">
      <c r="A65" s="151"/>
      <c r="B65" s="151"/>
      <c r="C65" s="151"/>
      <c r="D65" s="151"/>
      <c r="E65" s="151"/>
      <c r="F65" s="151"/>
      <c r="G65" s="295"/>
    </row>
    <row r="66" spans="1:7" ht="12.75">
      <c r="A66" s="151"/>
      <c r="B66" s="151"/>
      <c r="C66" s="151"/>
      <c r="D66" s="151"/>
      <c r="E66" s="151"/>
      <c r="F66" s="151"/>
      <c r="G66" s="295"/>
    </row>
    <row r="67" spans="1:17" ht="12.75">
      <c r="A67" s="151"/>
      <c r="B67" s="151"/>
      <c r="C67" s="151"/>
      <c r="D67" s="151"/>
      <c r="E67" s="151"/>
      <c r="F67" s="151"/>
      <c r="G67" s="295"/>
      <c r="O67" s="16">
        <v>26000</v>
      </c>
      <c r="P67" s="16">
        <f>O67/O69*100</f>
        <v>57.77777777777777</v>
      </c>
      <c r="Q67" s="16">
        <f>R69*P67/100</f>
        <v>168.636</v>
      </c>
    </row>
    <row r="68" spans="1:17" ht="12.75">
      <c r="A68" s="151"/>
      <c r="B68" s="151"/>
      <c r="C68" s="151"/>
      <c r="D68" s="151"/>
      <c r="E68" s="151"/>
      <c r="F68" s="151"/>
      <c r="G68" s="295"/>
      <c r="O68" s="16">
        <v>19000</v>
      </c>
      <c r="P68" s="16">
        <f>O68/O69*100</f>
        <v>42.22222222222222</v>
      </c>
      <c r="Q68" s="16">
        <f>R69*P68/100</f>
        <v>123.234</v>
      </c>
    </row>
    <row r="69" spans="1:18" ht="12.75">
      <c r="A69" s="151"/>
      <c r="B69" s="151"/>
      <c r="C69" s="151"/>
      <c r="D69" s="151"/>
      <c r="E69" s="151"/>
      <c r="F69" s="151"/>
      <c r="G69" s="295"/>
      <c r="O69" s="16">
        <f>SUM(O67:O68)</f>
        <v>45000</v>
      </c>
      <c r="R69" s="16">
        <v>291.87</v>
      </c>
    </row>
    <row r="70" spans="1:3" ht="12.75">
      <c r="A70" s="517">
        <v>17196.858066220902</v>
      </c>
      <c r="B70" s="515">
        <v>12961.534543672942</v>
      </c>
      <c r="C70" s="515">
        <f>A70+B70</f>
        <v>30158.392609893846</v>
      </c>
    </row>
    <row r="71" spans="1:3" ht="12.75">
      <c r="A71" s="517">
        <v>5976.520546097628</v>
      </c>
      <c r="B71" s="515">
        <v>3693.993208362608</v>
      </c>
      <c r="C71" s="515">
        <f>A71+B71</f>
        <v>9670.513754460237</v>
      </c>
    </row>
    <row r="72" spans="1:3" ht="12.75">
      <c r="A72" s="517">
        <v>1392.8659028562208</v>
      </c>
      <c r="B72" s="515">
        <v>908.1027064538514</v>
      </c>
      <c r="C72" s="515">
        <f>A72+B72</f>
        <v>2300.968609310072</v>
      </c>
    </row>
    <row r="73" spans="1:3" ht="12.75">
      <c r="A73" s="517">
        <v>1801.7554848252482</v>
      </c>
      <c r="B73" s="515">
        <v>1045.3695415105972</v>
      </c>
      <c r="C73" s="515">
        <f>A73+B73</f>
        <v>2847.125026335845</v>
      </c>
    </row>
    <row r="74" spans="1:4" ht="12.75">
      <c r="A74" s="515">
        <f>SUM(A70:A73)</f>
        <v>26368</v>
      </c>
      <c r="B74" s="515">
        <f>SUM(B70:B73)</f>
        <v>18609</v>
      </c>
      <c r="C74" s="515">
        <f>SUM(C70:C73)</f>
        <v>44977.00000000001</v>
      </c>
      <c r="D74" s="515">
        <f>SUM(D70:D73)</f>
        <v>0</v>
      </c>
    </row>
    <row r="84" spans="3:17" ht="12.75">
      <c r="C84" s="562" t="s">
        <v>860</v>
      </c>
      <c r="D84" s="562"/>
      <c r="E84" s="562"/>
      <c r="F84" s="562" t="s">
        <v>829</v>
      </c>
      <c r="G84" s="562"/>
      <c r="H84" s="562"/>
      <c r="I84" s="619" t="s">
        <v>371</v>
      </c>
      <c r="J84" s="620"/>
      <c r="K84" s="718"/>
      <c r="L84" s="619" t="s">
        <v>95</v>
      </c>
      <c r="M84" s="620"/>
      <c r="N84" s="718"/>
      <c r="O84" s="719" t="s">
        <v>859</v>
      </c>
      <c r="P84" s="720"/>
      <c r="Q84" s="721"/>
    </row>
    <row r="85" spans="3:17" ht="38.25">
      <c r="C85" s="5" t="s">
        <v>114</v>
      </c>
      <c r="D85" s="5" t="s">
        <v>664</v>
      </c>
      <c r="E85" s="40" t="s">
        <v>18</v>
      </c>
      <c r="F85" s="5" t="s">
        <v>114</v>
      </c>
      <c r="G85" s="5" t="s">
        <v>665</v>
      </c>
      <c r="H85" s="40" t="s">
        <v>18</v>
      </c>
      <c r="I85" s="5" t="s">
        <v>114</v>
      </c>
      <c r="J85" s="5" t="s">
        <v>665</v>
      </c>
      <c r="K85" s="40" t="s">
        <v>18</v>
      </c>
      <c r="L85" s="5" t="s">
        <v>114</v>
      </c>
      <c r="M85" s="5" t="s">
        <v>665</v>
      </c>
      <c r="N85" s="40" t="s">
        <v>18</v>
      </c>
      <c r="O85" s="5" t="s">
        <v>231</v>
      </c>
      <c r="P85" s="5" t="s">
        <v>666</v>
      </c>
      <c r="Q85" s="5" t="s">
        <v>115</v>
      </c>
    </row>
    <row r="87" spans="3:17" ht="12.75">
      <c r="C87" s="16">
        <v>146.874</v>
      </c>
      <c r="D87" s="16">
        <v>339.066</v>
      </c>
      <c r="E87" s="16">
        <v>485.94</v>
      </c>
      <c r="F87" s="16">
        <v>41.3164875</v>
      </c>
      <c r="G87" s="16">
        <v>0</v>
      </c>
      <c r="H87" s="16">
        <v>41.3164875</v>
      </c>
      <c r="I87" s="16">
        <v>168.63000000000002</v>
      </c>
      <c r="J87" s="16">
        <v>339.066</v>
      </c>
      <c r="K87" s="16">
        <v>507.696</v>
      </c>
      <c r="L87" s="16">
        <v>102.13908479999999</v>
      </c>
      <c r="M87" s="16">
        <v>235.7932032</v>
      </c>
      <c r="N87" s="16">
        <v>337.93228799999997</v>
      </c>
      <c r="O87" s="16">
        <v>107.80740270000003</v>
      </c>
      <c r="P87" s="16">
        <v>103.27279680000001</v>
      </c>
      <c r="Q87" s="16">
        <v>211.08019950000002</v>
      </c>
    </row>
    <row r="88" spans="3:17" ht="12.75">
      <c r="C88" s="16">
        <v>168.454</v>
      </c>
      <c r="D88" s="16">
        <v>308.066</v>
      </c>
      <c r="E88" s="16">
        <v>476.52000000000004</v>
      </c>
      <c r="F88" s="16">
        <v>-17.726569500000018</v>
      </c>
      <c r="G88" s="16">
        <v>0</v>
      </c>
      <c r="H88" s="16">
        <v>-17.726569500000018</v>
      </c>
      <c r="I88" s="16">
        <v>123.23000000000002</v>
      </c>
      <c r="J88" s="16">
        <v>308.066</v>
      </c>
      <c r="K88" s="16">
        <v>431.296</v>
      </c>
      <c r="L88" s="16">
        <v>107.9917488</v>
      </c>
      <c r="M88" s="16">
        <v>197.49359519999996</v>
      </c>
      <c r="N88" s="16">
        <v>305.48534399999994</v>
      </c>
      <c r="O88" s="16">
        <v>-2.4883183000000058</v>
      </c>
      <c r="P88" s="16">
        <v>110.57240480000002</v>
      </c>
      <c r="Q88" s="16">
        <v>108.08408649999998</v>
      </c>
    </row>
    <row r="89" spans="3:17" ht="12.75">
      <c r="C89" s="16">
        <f>SUM(C87:C88)</f>
        <v>315.328</v>
      </c>
      <c r="D89" s="16">
        <f aca="true" t="shared" si="2" ref="D89:Q89">SUM(D87:D88)</f>
        <v>647.132</v>
      </c>
      <c r="E89" s="16">
        <f t="shared" si="2"/>
        <v>962.46</v>
      </c>
      <c r="F89" s="16">
        <f t="shared" si="2"/>
        <v>23.589917999999983</v>
      </c>
      <c r="G89" s="16">
        <f t="shared" si="2"/>
        <v>0</v>
      </c>
      <c r="H89" s="16">
        <f t="shared" si="2"/>
        <v>23.589917999999983</v>
      </c>
      <c r="I89" s="16">
        <f t="shared" si="2"/>
        <v>291.86</v>
      </c>
      <c r="J89" s="16">
        <f t="shared" si="2"/>
        <v>647.132</v>
      </c>
      <c r="K89" s="16">
        <f t="shared" si="2"/>
        <v>938.992</v>
      </c>
      <c r="L89" s="16">
        <f t="shared" si="2"/>
        <v>210.1308336</v>
      </c>
      <c r="M89" s="16">
        <f t="shared" si="2"/>
        <v>433.28679839999995</v>
      </c>
      <c r="N89" s="16">
        <f t="shared" si="2"/>
        <v>643.4176319999999</v>
      </c>
      <c r="O89" s="16">
        <f t="shared" si="2"/>
        <v>105.31908440000002</v>
      </c>
      <c r="P89" s="16">
        <f t="shared" si="2"/>
        <v>213.84520160000002</v>
      </c>
      <c r="Q89" s="16">
        <f t="shared" si="2"/>
        <v>319.164286</v>
      </c>
    </row>
    <row r="93" spans="3:17" ht="12.75">
      <c r="C93" s="16">
        <v>95.86353</v>
      </c>
      <c r="D93" s="16">
        <v>221.30577</v>
      </c>
      <c r="E93" s="16">
        <v>317.1693</v>
      </c>
      <c r="F93" s="16">
        <v>25.090059110651524</v>
      </c>
      <c r="G93" s="16">
        <v>0</v>
      </c>
      <c r="H93" s="16">
        <v>25.090059110651524</v>
      </c>
      <c r="I93" s="16">
        <v>110.06350384615385</v>
      </c>
      <c r="J93" s="16">
        <v>221.30577</v>
      </c>
      <c r="K93" s="16">
        <v>331.3692738461539</v>
      </c>
      <c r="L93" s="16">
        <v>66.61374940531329</v>
      </c>
      <c r="M93" s="16">
        <v>153.7811835713738</v>
      </c>
      <c r="N93" s="16">
        <v>220.39493297668707</v>
      </c>
      <c r="O93" s="16">
        <v>68.5398135514921</v>
      </c>
      <c r="P93" s="16">
        <v>67.52458642862621</v>
      </c>
      <c r="Q93" s="16">
        <v>136.0643999801183</v>
      </c>
    </row>
    <row r="94" spans="3:17" ht="12.75">
      <c r="C94" s="16">
        <v>33.080543999999996</v>
      </c>
      <c r="D94" s="16">
        <v>76.368096</v>
      </c>
      <c r="E94" s="16">
        <v>109.44863999999998</v>
      </c>
      <c r="F94" s="16">
        <v>9.244803631245468</v>
      </c>
      <c r="G94" s="16">
        <v>0</v>
      </c>
      <c r="H94" s="16">
        <v>9.244803631245468</v>
      </c>
      <c r="I94" s="16">
        <v>37.98066461538462</v>
      </c>
      <c r="J94" s="16">
        <v>76.368096</v>
      </c>
      <c r="K94" s="16">
        <v>114.3487606153846</v>
      </c>
      <c r="L94" s="16">
        <v>23.150649987363767</v>
      </c>
      <c r="M94" s="16">
        <v>53.44443733142342</v>
      </c>
      <c r="N94" s="16">
        <v>76.5950873187872</v>
      </c>
      <c r="O94" s="16">
        <v>24.07481825926632</v>
      </c>
      <c r="P94" s="16">
        <v>22.92365866857657</v>
      </c>
      <c r="Q94" s="16">
        <v>46.99847692784289</v>
      </c>
    </row>
    <row r="95" spans="3:17" ht="12.75">
      <c r="C95" s="16">
        <v>7.982036999999999</v>
      </c>
      <c r="D95" s="16">
        <v>18.426933000000002</v>
      </c>
      <c r="E95" s="16">
        <v>26.40897</v>
      </c>
      <c r="F95" s="16">
        <v>1.5730926607868563</v>
      </c>
      <c r="G95" s="16">
        <v>0</v>
      </c>
      <c r="H95" s="16">
        <v>1.5730926607868563</v>
      </c>
      <c r="I95" s="16">
        <v>9.164391923076924</v>
      </c>
      <c r="J95" s="16">
        <v>18.426933000000002</v>
      </c>
      <c r="K95" s="16">
        <v>27.591324923076925</v>
      </c>
      <c r="L95" s="16">
        <v>5.395405361303857</v>
      </c>
      <c r="M95" s="16">
        <v>12.45556404970147</v>
      </c>
      <c r="N95" s="16">
        <v>17.850969411005327</v>
      </c>
      <c r="O95" s="16">
        <v>5.342079222559922</v>
      </c>
      <c r="P95" s="16">
        <v>5.971368950298531</v>
      </c>
      <c r="Q95" s="16">
        <v>11.313448172858454</v>
      </c>
    </row>
    <row r="96" spans="3:17" ht="12.75">
      <c r="C96" s="16">
        <v>9.947889</v>
      </c>
      <c r="D96" s="16">
        <v>22.965201</v>
      </c>
      <c r="E96" s="16">
        <v>32.91309</v>
      </c>
      <c r="F96" s="16">
        <v>5.408532097316153</v>
      </c>
      <c r="G96" s="16">
        <v>0</v>
      </c>
      <c r="H96" s="16">
        <v>5.408532097316153</v>
      </c>
      <c r="I96" s="16">
        <v>11.421439615384616</v>
      </c>
      <c r="J96" s="16">
        <v>22.965201</v>
      </c>
      <c r="K96" s="16">
        <v>34.386640615384614</v>
      </c>
      <c r="L96" s="16">
        <v>6.979280046019081</v>
      </c>
      <c r="M96" s="16">
        <v>16.112018247501297</v>
      </c>
      <c r="N96" s="16">
        <v>23.091298293520378</v>
      </c>
      <c r="O96" s="16">
        <v>9.850691666681687</v>
      </c>
      <c r="P96" s="16">
        <v>6.853182752498704</v>
      </c>
      <c r="Q96" s="16">
        <v>16.70387441918039</v>
      </c>
    </row>
    <row r="99" spans="3:17" ht="12.75">
      <c r="C99" s="16">
        <v>116.25099200000001</v>
      </c>
      <c r="D99" s="16">
        <v>212.597968</v>
      </c>
      <c r="E99" s="16">
        <v>328.84896000000003</v>
      </c>
      <c r="F99" s="16">
        <v>-17.971442879802538</v>
      </c>
      <c r="G99" s="16">
        <v>0</v>
      </c>
      <c r="H99" s="16">
        <v>-17.971442879802538</v>
      </c>
      <c r="I99" s="16">
        <v>85.04167157894737</v>
      </c>
      <c r="J99" s="16">
        <v>212.597968</v>
      </c>
      <c r="K99" s="16">
        <v>297.63963957894737</v>
      </c>
      <c r="L99" s="16">
        <v>75.21837726384283</v>
      </c>
      <c r="M99" s="16">
        <v>137.5581738050922</v>
      </c>
      <c r="N99" s="16">
        <v>212.77655106893502</v>
      </c>
      <c r="O99" s="16">
        <v>-8.14814856469799</v>
      </c>
      <c r="P99" s="16">
        <v>75.03979419490781</v>
      </c>
      <c r="Q99" s="16">
        <v>66.89164563020978</v>
      </c>
    </row>
    <row r="100" spans="3:17" ht="12.75">
      <c r="C100" s="16">
        <v>32.13925</v>
      </c>
      <c r="D100" s="16">
        <v>58.77575</v>
      </c>
      <c r="E100" s="16">
        <v>90.91499999999999</v>
      </c>
      <c r="F100" s="16">
        <v>0.7566695288971026</v>
      </c>
      <c r="G100" s="16">
        <v>0</v>
      </c>
      <c r="H100" s="16">
        <v>0.7566695288971026</v>
      </c>
      <c r="I100" s="16">
        <v>23.510986842105268</v>
      </c>
      <c r="J100" s="16">
        <v>58.77575</v>
      </c>
      <c r="K100" s="16">
        <v>82.28673684210527</v>
      </c>
      <c r="L100" s="16">
        <v>21.436981386769883</v>
      </c>
      <c r="M100" s="16">
        <v>39.203611121710686</v>
      </c>
      <c r="N100" s="16">
        <v>60.640592508480566</v>
      </c>
      <c r="O100" s="16">
        <v>2.8306749842324876</v>
      </c>
      <c r="P100" s="16">
        <v>19.572138878289316</v>
      </c>
      <c r="Q100" s="16">
        <v>22.40281386252181</v>
      </c>
    </row>
    <row r="101" spans="3:17" ht="12.75">
      <c r="C101" s="16">
        <v>8.990124</v>
      </c>
      <c r="D101" s="16">
        <v>16.440996000000002</v>
      </c>
      <c r="E101" s="16">
        <v>25.43112</v>
      </c>
      <c r="F101" s="16">
        <v>-1.4054333699897068</v>
      </c>
      <c r="G101" s="16">
        <v>0</v>
      </c>
      <c r="H101" s="16">
        <v>-1.4054333699897068</v>
      </c>
      <c r="I101" s="16">
        <v>6.57659052631579</v>
      </c>
      <c r="J101" s="16">
        <v>16.440996000000002</v>
      </c>
      <c r="K101" s="16">
        <v>23.017586526315792</v>
      </c>
      <c r="L101" s="16">
        <v>5.269901626092991</v>
      </c>
      <c r="M101" s="16">
        <v>9.637512403053433</v>
      </c>
      <c r="N101" s="16">
        <v>14.907414029146423</v>
      </c>
      <c r="O101" s="16">
        <v>-0.0987444697669071</v>
      </c>
      <c r="P101" s="16">
        <v>6.803483596946569</v>
      </c>
      <c r="Q101" s="16">
        <v>6.704739127179664</v>
      </c>
    </row>
    <row r="102" spans="3:17" ht="12.75">
      <c r="C102" s="16">
        <v>11.073634000000002</v>
      </c>
      <c r="D102" s="16">
        <v>20.251286</v>
      </c>
      <c r="E102" s="16">
        <v>31.324920000000002</v>
      </c>
      <c r="F102" s="16">
        <v>0.8936372208951227</v>
      </c>
      <c r="G102" s="16">
        <v>0</v>
      </c>
      <c r="H102" s="16">
        <v>0.8936372208951227</v>
      </c>
      <c r="I102" s="16">
        <v>8.10075105263158</v>
      </c>
      <c r="J102" s="16">
        <v>20.251286</v>
      </c>
      <c r="K102" s="16">
        <v>28.35203705263158</v>
      </c>
      <c r="L102" s="16">
        <v>6.066488523294298</v>
      </c>
      <c r="M102" s="16">
        <v>11.094297870143667</v>
      </c>
      <c r="N102" s="16">
        <v>17.160786393437967</v>
      </c>
      <c r="O102" s="16">
        <v>2.9278997502324042</v>
      </c>
      <c r="P102" s="16">
        <v>9.156988129856334</v>
      </c>
      <c r="Q102" s="16">
        <v>12.084887880088736</v>
      </c>
    </row>
    <row r="105" spans="3:17" ht="12.75">
      <c r="C105" s="407">
        <f>C93+C99</f>
        <v>212.11452200000002</v>
      </c>
      <c r="D105" s="407">
        <f aca="true" t="shared" si="3" ref="D105:Q105">D93+D99</f>
        <v>433.903738</v>
      </c>
      <c r="E105" s="407">
        <f t="shared" si="3"/>
        <v>646.01826</v>
      </c>
      <c r="F105" s="407">
        <f t="shared" si="3"/>
        <v>7.1186162308489855</v>
      </c>
      <c r="G105" s="407">
        <f t="shared" si="3"/>
        <v>0</v>
      </c>
      <c r="H105" s="407">
        <f t="shared" si="3"/>
        <v>7.1186162308489855</v>
      </c>
      <c r="I105" s="407">
        <f t="shared" si="3"/>
        <v>195.1051754251012</v>
      </c>
      <c r="J105" s="407">
        <f t="shared" si="3"/>
        <v>433.903738</v>
      </c>
      <c r="K105" s="407">
        <f t="shared" si="3"/>
        <v>629.0089134251012</v>
      </c>
      <c r="L105" s="407">
        <f t="shared" si="3"/>
        <v>141.8321266691561</v>
      </c>
      <c r="M105" s="407">
        <f t="shared" si="3"/>
        <v>291.33935737646595</v>
      </c>
      <c r="N105" s="407">
        <f t="shared" si="3"/>
        <v>433.1714840456221</v>
      </c>
      <c r="O105" s="407">
        <f t="shared" si="3"/>
        <v>60.39166498679411</v>
      </c>
      <c r="P105" s="407">
        <f t="shared" si="3"/>
        <v>142.56438062353402</v>
      </c>
      <c r="Q105" s="407">
        <f t="shared" si="3"/>
        <v>202.9560456103281</v>
      </c>
    </row>
    <row r="106" spans="3:17" ht="12.75">
      <c r="C106" s="407">
        <f aca="true" t="shared" si="4" ref="C106:Q108">C94+C100</f>
        <v>65.219794</v>
      </c>
      <c r="D106" s="407">
        <f t="shared" si="4"/>
        <v>135.143846</v>
      </c>
      <c r="E106" s="407">
        <f t="shared" si="4"/>
        <v>200.36363999999998</v>
      </c>
      <c r="F106" s="407">
        <f t="shared" si="4"/>
        <v>10.00147316014257</v>
      </c>
      <c r="G106" s="407">
        <f t="shared" si="4"/>
        <v>0</v>
      </c>
      <c r="H106" s="407">
        <f t="shared" si="4"/>
        <v>10.00147316014257</v>
      </c>
      <c r="I106" s="407">
        <f t="shared" si="4"/>
        <v>61.49165145748989</v>
      </c>
      <c r="J106" s="407">
        <f t="shared" si="4"/>
        <v>135.143846</v>
      </c>
      <c r="K106" s="407">
        <f t="shared" si="4"/>
        <v>196.63549745748986</v>
      </c>
      <c r="L106" s="407">
        <f t="shared" si="4"/>
        <v>44.58763137413365</v>
      </c>
      <c r="M106" s="407">
        <f t="shared" si="4"/>
        <v>92.64804845313411</v>
      </c>
      <c r="N106" s="407">
        <f t="shared" si="4"/>
        <v>137.23567982726775</v>
      </c>
      <c r="O106" s="407">
        <f t="shared" si="4"/>
        <v>26.905493243498807</v>
      </c>
      <c r="P106" s="407">
        <f t="shared" si="4"/>
        <v>42.49579754686589</v>
      </c>
      <c r="Q106" s="407">
        <f t="shared" si="4"/>
        <v>69.4012907903647</v>
      </c>
    </row>
    <row r="107" spans="3:17" ht="12.75">
      <c r="C107" s="407">
        <f t="shared" si="4"/>
        <v>16.972161</v>
      </c>
      <c r="D107" s="407">
        <f t="shared" si="4"/>
        <v>34.867929000000004</v>
      </c>
      <c r="E107" s="407">
        <f t="shared" si="4"/>
        <v>51.840090000000004</v>
      </c>
      <c r="F107" s="407">
        <f t="shared" si="4"/>
        <v>0.16765929079714947</v>
      </c>
      <c r="G107" s="407">
        <f t="shared" si="4"/>
        <v>0</v>
      </c>
      <c r="H107" s="407">
        <f t="shared" si="4"/>
        <v>0.16765929079714947</v>
      </c>
      <c r="I107" s="407">
        <f t="shared" si="4"/>
        <v>15.740982449392714</v>
      </c>
      <c r="J107" s="407">
        <f t="shared" si="4"/>
        <v>34.867929000000004</v>
      </c>
      <c r="K107" s="407">
        <f t="shared" si="4"/>
        <v>50.60891144939272</v>
      </c>
      <c r="L107" s="407">
        <f t="shared" si="4"/>
        <v>10.665306987396848</v>
      </c>
      <c r="M107" s="407">
        <f t="shared" si="4"/>
        <v>22.093076452754904</v>
      </c>
      <c r="N107" s="407">
        <f t="shared" si="4"/>
        <v>32.758383440151746</v>
      </c>
      <c r="O107" s="407">
        <f t="shared" si="4"/>
        <v>5.2433347527930145</v>
      </c>
      <c r="P107" s="407">
        <f t="shared" si="4"/>
        <v>12.7748525472451</v>
      </c>
      <c r="Q107" s="407">
        <f t="shared" si="4"/>
        <v>18.018187300038118</v>
      </c>
    </row>
    <row r="108" spans="3:17" ht="12.75">
      <c r="C108" s="407">
        <f t="shared" si="4"/>
        <v>21.021523000000002</v>
      </c>
      <c r="D108" s="407">
        <f t="shared" si="4"/>
        <v>43.216487</v>
      </c>
      <c r="E108" s="407">
        <f t="shared" si="4"/>
        <v>64.23801</v>
      </c>
      <c r="F108" s="407">
        <f t="shared" si="4"/>
        <v>6.302169318211275</v>
      </c>
      <c r="G108" s="407">
        <f t="shared" si="4"/>
        <v>0</v>
      </c>
      <c r="H108" s="407">
        <f t="shared" si="4"/>
        <v>6.302169318211275</v>
      </c>
      <c r="I108" s="407">
        <f t="shared" si="4"/>
        <v>19.522190668016194</v>
      </c>
      <c r="J108" s="407">
        <f t="shared" si="4"/>
        <v>43.216487</v>
      </c>
      <c r="K108" s="407">
        <f t="shared" si="4"/>
        <v>62.738677668016194</v>
      </c>
      <c r="L108" s="407">
        <f t="shared" si="4"/>
        <v>13.04576856931338</v>
      </c>
      <c r="M108" s="407">
        <f t="shared" si="4"/>
        <v>27.206316117644963</v>
      </c>
      <c r="N108" s="407">
        <f t="shared" si="4"/>
        <v>40.25208468695834</v>
      </c>
      <c r="O108" s="407">
        <f t="shared" si="4"/>
        <v>12.778591416914091</v>
      </c>
      <c r="P108" s="407">
        <f t="shared" si="4"/>
        <v>16.010170882355037</v>
      </c>
      <c r="Q108" s="407">
        <f t="shared" si="4"/>
        <v>28.788762299269127</v>
      </c>
    </row>
    <row r="109" spans="3:17" ht="12.75">
      <c r="C109" s="407">
        <f>SUM(C105:C108)</f>
        <v>315.328</v>
      </c>
      <c r="D109" s="407">
        <f aca="true" t="shared" si="5" ref="D109:Q109">SUM(D105:D108)</f>
        <v>647.132</v>
      </c>
      <c r="E109" s="407">
        <f t="shared" si="5"/>
        <v>962.4600000000002</v>
      </c>
      <c r="F109" s="407">
        <f t="shared" si="5"/>
        <v>23.589917999999983</v>
      </c>
      <c r="G109" s="407">
        <f t="shared" si="5"/>
        <v>0</v>
      </c>
      <c r="H109" s="407">
        <f t="shared" si="5"/>
        <v>23.589917999999983</v>
      </c>
      <c r="I109" s="407">
        <f t="shared" si="5"/>
        <v>291.86</v>
      </c>
      <c r="J109" s="407">
        <f t="shared" si="5"/>
        <v>647.132</v>
      </c>
      <c r="K109" s="407">
        <f t="shared" si="5"/>
        <v>938.992</v>
      </c>
      <c r="L109" s="407">
        <f t="shared" si="5"/>
        <v>210.1308336</v>
      </c>
      <c r="M109" s="407">
        <f t="shared" si="5"/>
        <v>433.28679839999995</v>
      </c>
      <c r="N109" s="407">
        <f t="shared" si="5"/>
        <v>643.417632</v>
      </c>
      <c r="O109" s="407">
        <f t="shared" si="5"/>
        <v>105.31908440000004</v>
      </c>
      <c r="P109" s="407">
        <f t="shared" si="5"/>
        <v>213.84520160000005</v>
      </c>
      <c r="Q109" s="407">
        <f t="shared" si="5"/>
        <v>319.16428600000006</v>
      </c>
    </row>
  </sheetData>
  <sheetProtection/>
  <mergeCells count="24">
    <mergeCell ref="C84:E84"/>
    <mergeCell ref="F84:H84"/>
    <mergeCell ref="I84:K84"/>
    <mergeCell ref="L84:N84"/>
    <mergeCell ref="O84:Q84"/>
    <mergeCell ref="O36:Q36"/>
    <mergeCell ref="P1:Q1"/>
    <mergeCell ref="A2:Q2"/>
    <mergeCell ref="A3:Q3"/>
    <mergeCell ref="N9:Q9"/>
    <mergeCell ref="D6:O6"/>
    <mergeCell ref="B10:B11"/>
    <mergeCell ref="C10:E10"/>
    <mergeCell ref="F10:H10"/>
    <mergeCell ref="R1:R10"/>
    <mergeCell ref="A35:Q35"/>
    <mergeCell ref="I10:K10"/>
    <mergeCell ref="L10:N10"/>
    <mergeCell ref="O10:Q10"/>
    <mergeCell ref="P33:Q33"/>
    <mergeCell ref="A34:Q34"/>
    <mergeCell ref="A8:B8"/>
    <mergeCell ref="A31:Q31"/>
    <mergeCell ref="A10:A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54"/>
  <sheetViews>
    <sheetView view="pageBreakPreview" zoomScale="77" zoomScaleNormal="80" zoomScaleSheetLayoutView="77" zoomScalePageLayoutView="0" workbookViewId="0" topLeftCell="A1">
      <selection activeCell="V38" sqref="A1:V38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724" t="s">
        <v>66</v>
      </c>
      <c r="R1" s="724"/>
      <c r="S1" s="724"/>
      <c r="T1" s="724"/>
      <c r="U1" s="724"/>
      <c r="V1" s="724"/>
    </row>
    <row r="3" spans="1:17" ht="15">
      <c r="A3" s="686" t="s">
        <v>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</row>
    <row r="4" spans="1:17" ht="20.25">
      <c r="A4" s="660" t="s">
        <v>747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45"/>
    </row>
    <row r="5" spans="1:17" ht="15.75">
      <c r="A5" s="727" t="s">
        <v>1003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</row>
    <row r="6" spans="1:21" ht="12.75">
      <c r="A6" s="37"/>
      <c r="B6" s="37"/>
      <c r="C6" s="17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8" spans="1:19" ht="15.75">
      <c r="A8" s="588" t="s">
        <v>818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</row>
    <row r="9" spans="1:22" ht="15.75">
      <c r="A9" s="48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Q9" s="37"/>
      <c r="R9" s="37"/>
      <c r="S9" s="37"/>
      <c r="U9" s="723" t="s">
        <v>222</v>
      </c>
      <c r="V9" s="723"/>
    </row>
    <row r="10" spans="16:22" ht="12.75">
      <c r="P10" s="670" t="s">
        <v>837</v>
      </c>
      <c r="Q10" s="670"/>
      <c r="R10" s="670"/>
      <c r="S10" s="670"/>
      <c r="T10" s="670"/>
      <c r="U10" s="670"/>
      <c r="V10" s="670"/>
    </row>
    <row r="11" spans="1:22" ht="28.5" customHeight="1">
      <c r="A11" s="725" t="s">
        <v>24</v>
      </c>
      <c r="B11" s="678" t="s">
        <v>202</v>
      </c>
      <c r="C11" s="678" t="s">
        <v>370</v>
      </c>
      <c r="D11" s="678" t="s">
        <v>475</v>
      </c>
      <c r="E11" s="584" t="s">
        <v>862</v>
      </c>
      <c r="F11" s="584"/>
      <c r="G11" s="584"/>
      <c r="H11" s="566" t="s">
        <v>829</v>
      </c>
      <c r="I11" s="567"/>
      <c r="J11" s="568"/>
      <c r="K11" s="619" t="s">
        <v>372</v>
      </c>
      <c r="L11" s="620"/>
      <c r="M11" s="718"/>
      <c r="N11" s="728" t="s">
        <v>157</v>
      </c>
      <c r="O11" s="729"/>
      <c r="P11" s="730"/>
      <c r="Q11" s="562" t="s">
        <v>863</v>
      </c>
      <c r="R11" s="562"/>
      <c r="S11" s="562"/>
      <c r="T11" s="678" t="s">
        <v>244</v>
      </c>
      <c r="U11" s="678" t="s">
        <v>425</v>
      </c>
      <c r="V11" s="678" t="s">
        <v>373</v>
      </c>
    </row>
    <row r="12" spans="1:22" ht="65.25" customHeight="1">
      <c r="A12" s="726"/>
      <c r="B12" s="679"/>
      <c r="C12" s="679"/>
      <c r="D12" s="679"/>
      <c r="E12" s="5" t="s">
        <v>177</v>
      </c>
      <c r="F12" s="5" t="s">
        <v>203</v>
      </c>
      <c r="G12" s="5" t="s">
        <v>18</v>
      </c>
      <c r="H12" s="5" t="s">
        <v>177</v>
      </c>
      <c r="I12" s="5" t="s">
        <v>203</v>
      </c>
      <c r="J12" s="5" t="s">
        <v>18</v>
      </c>
      <c r="K12" s="5" t="s">
        <v>177</v>
      </c>
      <c r="L12" s="5" t="s">
        <v>203</v>
      </c>
      <c r="M12" s="5" t="s">
        <v>18</v>
      </c>
      <c r="N12" s="5" t="s">
        <v>177</v>
      </c>
      <c r="O12" s="5" t="s">
        <v>203</v>
      </c>
      <c r="P12" s="5" t="s">
        <v>18</v>
      </c>
      <c r="Q12" s="5" t="s">
        <v>232</v>
      </c>
      <c r="R12" s="5" t="s">
        <v>214</v>
      </c>
      <c r="S12" s="5" t="s">
        <v>215</v>
      </c>
      <c r="T12" s="679"/>
      <c r="U12" s="679"/>
      <c r="V12" s="679"/>
    </row>
    <row r="13" spans="1:22" ht="12.75">
      <c r="A13" s="171">
        <v>1</v>
      </c>
      <c r="B13" s="114">
        <v>2</v>
      </c>
      <c r="C13" s="8">
        <v>3</v>
      </c>
      <c r="D13" s="114">
        <v>4</v>
      </c>
      <c r="E13" s="114">
        <v>5</v>
      </c>
      <c r="F13" s="8">
        <v>6</v>
      </c>
      <c r="G13" s="114">
        <v>7</v>
      </c>
      <c r="H13" s="114">
        <v>8</v>
      </c>
      <c r="I13" s="8">
        <v>9</v>
      </c>
      <c r="J13" s="114">
        <v>10</v>
      </c>
      <c r="K13" s="114">
        <v>11</v>
      </c>
      <c r="L13" s="8">
        <v>12</v>
      </c>
      <c r="M13" s="114">
        <v>13</v>
      </c>
      <c r="N13" s="114">
        <v>14</v>
      </c>
      <c r="O13" s="8">
        <v>15</v>
      </c>
      <c r="P13" s="114">
        <v>16</v>
      </c>
      <c r="Q13" s="114">
        <v>17</v>
      </c>
      <c r="R13" s="8">
        <v>18</v>
      </c>
      <c r="S13" s="114">
        <v>19</v>
      </c>
      <c r="T13" s="114">
        <v>20</v>
      </c>
      <c r="U13" s="8">
        <v>21</v>
      </c>
      <c r="V13" s="114">
        <v>22</v>
      </c>
    </row>
    <row r="14" spans="1:22" ht="12.75">
      <c r="A14" s="19">
        <v>1</v>
      </c>
      <c r="B14" s="395" t="s">
        <v>923</v>
      </c>
      <c r="C14" s="9">
        <v>360</v>
      </c>
      <c r="D14" s="9">
        <v>360</v>
      </c>
      <c r="E14" s="425">
        <f>C14*10*600/100000</f>
        <v>21.6</v>
      </c>
      <c r="F14" s="425">
        <v>188.37841726618706</v>
      </c>
      <c r="G14" s="426">
        <f>E14+F14</f>
        <v>209.97841726618705</v>
      </c>
      <c r="H14" s="425">
        <v>0</v>
      </c>
      <c r="I14" s="425">
        <v>0</v>
      </c>
      <c r="J14" s="425">
        <f>H14+I14</f>
        <v>0</v>
      </c>
      <c r="K14" s="425">
        <v>21.6</v>
      </c>
      <c r="L14" s="425">
        <v>188.37194244604316</v>
      </c>
      <c r="M14" s="425">
        <f>K14+L14</f>
        <v>209.97194244604316</v>
      </c>
      <c r="N14" s="425">
        <f>D14*8*600/100000</f>
        <v>17.28</v>
      </c>
      <c r="O14" s="425">
        <v>150.694964028777</v>
      </c>
      <c r="P14" s="425">
        <f>N14+O14</f>
        <v>167.974964028777</v>
      </c>
      <c r="Q14" s="425">
        <f aca="true" t="shared" si="0" ref="Q14:R17">H14+K14-N14</f>
        <v>4.32</v>
      </c>
      <c r="R14" s="425">
        <f t="shared" si="0"/>
        <v>37.676978417266156</v>
      </c>
      <c r="S14" s="425">
        <f>Q14+R14</f>
        <v>41.996978417266156</v>
      </c>
      <c r="T14" s="425"/>
      <c r="U14" s="425"/>
      <c r="V14" s="425"/>
    </row>
    <row r="15" spans="1:22" ht="12.75">
      <c r="A15" s="19">
        <v>2</v>
      </c>
      <c r="B15" s="395" t="s">
        <v>924</v>
      </c>
      <c r="C15" s="9">
        <v>133</v>
      </c>
      <c r="D15" s="9">
        <v>133</v>
      </c>
      <c r="E15" s="425">
        <f>C15*10*600/100000</f>
        <v>7.98</v>
      </c>
      <c r="F15" s="425">
        <v>69.59535971223022</v>
      </c>
      <c r="G15" s="426">
        <f>E15+F15</f>
        <v>77.57535971223022</v>
      </c>
      <c r="H15" s="425">
        <v>0</v>
      </c>
      <c r="I15" s="425">
        <v>0</v>
      </c>
      <c r="J15" s="425">
        <f>H15+I15</f>
        <v>0</v>
      </c>
      <c r="K15" s="425">
        <v>7.98</v>
      </c>
      <c r="L15" s="425">
        <v>69.59296762589928</v>
      </c>
      <c r="M15" s="425">
        <f>K15+L15</f>
        <v>77.57296762589928</v>
      </c>
      <c r="N15" s="425">
        <f>D15*8*600/100000</f>
        <v>6.384</v>
      </c>
      <c r="O15" s="425">
        <v>55.67341726618705</v>
      </c>
      <c r="P15" s="425">
        <f>N15+O15</f>
        <v>62.05741726618705</v>
      </c>
      <c r="Q15" s="425">
        <f t="shared" si="0"/>
        <v>1.596</v>
      </c>
      <c r="R15" s="425">
        <f t="shared" si="0"/>
        <v>13.919550359712225</v>
      </c>
      <c r="S15" s="425">
        <f>Q15+R15</f>
        <v>15.515550359712226</v>
      </c>
      <c r="T15" s="425"/>
      <c r="U15" s="425"/>
      <c r="V15" s="425"/>
    </row>
    <row r="16" spans="1:22" ht="13.5" customHeight="1">
      <c r="A16" s="19">
        <v>3</v>
      </c>
      <c r="B16" s="395" t="s">
        <v>925</v>
      </c>
      <c r="C16" s="9">
        <v>22</v>
      </c>
      <c r="D16" s="9">
        <v>22</v>
      </c>
      <c r="E16" s="425">
        <f>C16*10*600/100000</f>
        <v>1.32</v>
      </c>
      <c r="F16" s="425">
        <v>12.035287769784173</v>
      </c>
      <c r="G16" s="426">
        <f>E16+F16</f>
        <v>13.355287769784173</v>
      </c>
      <c r="H16" s="425">
        <v>0</v>
      </c>
      <c r="I16" s="425">
        <v>0</v>
      </c>
      <c r="J16" s="425">
        <f>H16+I16</f>
        <v>0</v>
      </c>
      <c r="K16" s="425">
        <v>1.32</v>
      </c>
      <c r="L16" s="425">
        <v>11.511618705035971</v>
      </c>
      <c r="M16" s="425">
        <f>K16+L16</f>
        <v>12.831618705035972</v>
      </c>
      <c r="N16" s="425">
        <f>D16*8*600/100000</f>
        <v>1.056</v>
      </c>
      <c r="O16" s="425">
        <v>9.209136690647481</v>
      </c>
      <c r="P16" s="425">
        <f>N16+O16</f>
        <v>10.26513669064748</v>
      </c>
      <c r="Q16" s="425">
        <f t="shared" si="0"/>
        <v>0.264</v>
      </c>
      <c r="R16" s="425">
        <f t="shared" si="0"/>
        <v>2.30248201438849</v>
      </c>
      <c r="S16" s="425">
        <f>Q16+R16</f>
        <v>2.56648201438849</v>
      </c>
      <c r="T16" s="425"/>
      <c r="U16" s="425"/>
      <c r="V16" s="425"/>
    </row>
    <row r="17" spans="1:22" ht="12.75">
      <c r="A17" s="19">
        <v>4</v>
      </c>
      <c r="B17" s="395" t="s">
        <v>926</v>
      </c>
      <c r="C17" s="9">
        <v>41</v>
      </c>
      <c r="D17" s="9">
        <v>41</v>
      </c>
      <c r="E17" s="425">
        <f>C17*10*600/100000</f>
        <v>2.46</v>
      </c>
      <c r="F17" s="425">
        <v>20.93093525179856</v>
      </c>
      <c r="G17" s="426">
        <f>E17+F17</f>
        <v>23.39093525179856</v>
      </c>
      <c r="H17" s="425">
        <v>0</v>
      </c>
      <c r="I17" s="425">
        <v>0</v>
      </c>
      <c r="J17" s="425">
        <f>H17+I17</f>
        <v>0</v>
      </c>
      <c r="K17" s="425">
        <v>2.46</v>
      </c>
      <c r="L17" s="425">
        <v>21.453471223021584</v>
      </c>
      <c r="M17" s="425">
        <f>K17+L17</f>
        <v>23.913471223021585</v>
      </c>
      <c r="N17" s="425">
        <f>D17*8*600/100000</f>
        <v>1.968</v>
      </c>
      <c r="O17" s="425">
        <v>17.16248201438849</v>
      </c>
      <c r="P17" s="425">
        <f>N17+O17</f>
        <v>19.13048201438849</v>
      </c>
      <c r="Q17" s="425">
        <f t="shared" si="0"/>
        <v>0.492</v>
      </c>
      <c r="R17" s="425">
        <f t="shared" si="0"/>
        <v>4.290989208633093</v>
      </c>
      <c r="S17" s="425">
        <f>Q17+R17</f>
        <v>4.782989208633093</v>
      </c>
      <c r="T17" s="425"/>
      <c r="U17" s="425"/>
      <c r="V17" s="425"/>
    </row>
    <row r="18" spans="1:22" ht="12.75">
      <c r="A18" s="19">
        <v>5</v>
      </c>
      <c r="B18" s="17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6.5" customHeight="1">
      <c r="A19" s="19">
        <v>6</v>
      </c>
      <c r="B19" s="17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9">
        <v>7</v>
      </c>
      <c r="B20" s="17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9">
        <v>8</v>
      </c>
      <c r="B21" s="17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9">
        <v>9</v>
      </c>
      <c r="B22" s="17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2.75">
      <c r="A23" s="19">
        <v>10</v>
      </c>
      <c r="B23" s="17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9">
        <v>11</v>
      </c>
      <c r="B24" s="17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9">
        <v>12</v>
      </c>
      <c r="B25" s="17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>
      <c r="A26" s="19">
        <v>13</v>
      </c>
      <c r="B26" s="17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9">
        <v>14</v>
      </c>
      <c r="B27" s="17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9" t="s">
        <v>7</v>
      </c>
      <c r="B28" s="17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19" t="s">
        <v>7</v>
      </c>
      <c r="B29" s="172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12.75">
      <c r="A30" s="31" t="s">
        <v>18</v>
      </c>
      <c r="B30" s="9"/>
      <c r="C30" s="9">
        <f>SUM(C14:C29)</f>
        <v>556</v>
      </c>
      <c r="D30" s="9">
        <f aca="true" t="shared" si="1" ref="D30:V30">SUM(D14:D29)</f>
        <v>556</v>
      </c>
      <c r="E30" s="9">
        <f t="shared" si="1"/>
        <v>33.36</v>
      </c>
      <c r="F30" s="9">
        <f t="shared" si="1"/>
        <v>290.94000000000005</v>
      </c>
      <c r="G30" s="9">
        <f t="shared" si="1"/>
        <v>324.3</v>
      </c>
      <c r="H30" s="9">
        <f t="shared" si="1"/>
        <v>0</v>
      </c>
      <c r="I30" s="9">
        <f t="shared" si="1"/>
        <v>0</v>
      </c>
      <c r="J30" s="9">
        <f t="shared" si="1"/>
        <v>0</v>
      </c>
      <c r="K30" s="9">
        <f t="shared" si="1"/>
        <v>33.36</v>
      </c>
      <c r="L30" s="9">
        <f t="shared" si="1"/>
        <v>290.93</v>
      </c>
      <c r="M30" s="9">
        <f t="shared" si="1"/>
        <v>324.29</v>
      </c>
      <c r="N30" s="9">
        <f t="shared" si="1"/>
        <v>26.688000000000002</v>
      </c>
      <c r="O30" s="9">
        <f t="shared" si="1"/>
        <v>232.74000000000004</v>
      </c>
      <c r="P30" s="9">
        <f t="shared" si="1"/>
        <v>259.428</v>
      </c>
      <c r="Q30" s="9">
        <f t="shared" si="1"/>
        <v>6.672000000000001</v>
      </c>
      <c r="R30" s="9">
        <f t="shared" si="1"/>
        <v>58.18999999999996</v>
      </c>
      <c r="S30" s="9">
        <f t="shared" si="1"/>
        <v>64.86199999999997</v>
      </c>
      <c r="T30" s="9">
        <f t="shared" si="1"/>
        <v>0</v>
      </c>
      <c r="U30" s="9">
        <f t="shared" si="1"/>
        <v>0</v>
      </c>
      <c r="V30" s="9">
        <f t="shared" si="1"/>
        <v>0</v>
      </c>
    </row>
    <row r="35" spans="1:21" ht="12.75">
      <c r="A35" s="530" t="s">
        <v>1004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6"/>
      <c r="P35" s="611" t="s">
        <v>12</v>
      </c>
      <c r="Q35" s="611"/>
      <c r="U35" s="15"/>
    </row>
    <row r="36" spans="1:17" ht="12.75">
      <c r="A36" s="611" t="s">
        <v>13</v>
      </c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</row>
    <row r="37" spans="1:17" ht="12.75">
      <c r="A37" s="611" t="s">
        <v>19</v>
      </c>
      <c r="B37" s="611"/>
      <c r="C37" s="611"/>
      <c r="D37" s="611"/>
      <c r="E37" s="611"/>
      <c r="F37" s="611"/>
      <c r="G37" s="611"/>
      <c r="H37" s="611"/>
      <c r="I37" s="611"/>
      <c r="J37" s="611"/>
      <c r="K37" s="611"/>
      <c r="L37" s="611"/>
      <c r="M37" s="611"/>
      <c r="N37" s="611"/>
      <c r="O37" s="611"/>
      <c r="P37" s="611"/>
      <c r="Q37" s="611"/>
    </row>
    <row r="38" spans="15:17" ht="12.75">
      <c r="O38" s="583" t="s">
        <v>85</v>
      </c>
      <c r="P38" s="583"/>
      <c r="Q38" s="583"/>
    </row>
    <row r="45" spans="5:7" ht="12.75">
      <c r="E45" s="9">
        <v>360</v>
      </c>
      <c r="F45">
        <f>E45/E$49*100</f>
        <v>64.74820143884892</v>
      </c>
      <c r="G45">
        <f>F45*H49/100</f>
        <v>21.6</v>
      </c>
    </row>
    <row r="46" spans="5:7" ht="12.75">
      <c r="E46" s="9">
        <v>133</v>
      </c>
      <c r="F46">
        <f>E46/E$49*100</f>
        <v>23.92086330935252</v>
      </c>
      <c r="G46">
        <f>F46*H49/100</f>
        <v>7.98</v>
      </c>
    </row>
    <row r="47" spans="5:18" ht="12.75">
      <c r="E47" s="9">
        <v>22</v>
      </c>
      <c r="F47">
        <f>E47/E$49*100</f>
        <v>3.9568345323741005</v>
      </c>
      <c r="G47">
        <f>F47*H49/100</f>
        <v>1.32</v>
      </c>
      <c r="L47">
        <v>15.4</v>
      </c>
      <c r="P47">
        <v>556</v>
      </c>
      <c r="Q47">
        <f>P47/P49*100</f>
        <v>53.9282250242483</v>
      </c>
      <c r="R47">
        <f>Q47*S49/100</f>
        <v>33.35999999999999</v>
      </c>
    </row>
    <row r="48" spans="5:18" ht="12.75">
      <c r="E48" s="9">
        <v>41</v>
      </c>
      <c r="F48">
        <f>E48/E$49*100</f>
        <v>7.374100719424461</v>
      </c>
      <c r="G48">
        <f>F48*H49/100</f>
        <v>2.46</v>
      </c>
      <c r="L48">
        <v>21.72</v>
      </c>
      <c r="P48">
        <v>475</v>
      </c>
      <c r="Q48">
        <f>P48/P49*100</f>
        <v>46.071774975751694</v>
      </c>
      <c r="R48">
        <f>Q48*S49/100</f>
        <v>28.499999999999996</v>
      </c>
    </row>
    <row r="49" spans="5:19" ht="12.75">
      <c r="E49">
        <f>SUM(E45:E48)</f>
        <v>556</v>
      </c>
      <c r="G49">
        <f>SUM(G45:G48)</f>
        <v>33.36</v>
      </c>
      <c r="H49">
        <v>33.36</v>
      </c>
      <c r="L49">
        <f>SUM(L47:L48)</f>
        <v>37.12</v>
      </c>
      <c r="P49">
        <f>SUM(P47:P48)</f>
        <v>1031</v>
      </c>
      <c r="S49">
        <v>61.86</v>
      </c>
    </row>
    <row r="50" ht="12.75">
      <c r="N50">
        <v>539.49</v>
      </c>
    </row>
    <row r="52" spans="16:18" ht="12.75">
      <c r="P52">
        <v>556</v>
      </c>
      <c r="Q52">
        <f>P52/P54*100</f>
        <v>53.9282250242483</v>
      </c>
      <c r="R52">
        <f>Q52*S54/100</f>
        <v>290.93738118331714</v>
      </c>
    </row>
    <row r="53" spans="16:18" ht="12.75">
      <c r="P53">
        <v>475</v>
      </c>
      <c r="Q53">
        <f>P53/P54*100</f>
        <v>46.071774975751694</v>
      </c>
      <c r="R53">
        <f>Q53*S54/100</f>
        <v>248.5526188166828</v>
      </c>
    </row>
    <row r="54" spans="8:19" ht="12.75">
      <c r="H54">
        <f>H49/10*8</f>
        <v>26.688</v>
      </c>
      <c r="P54">
        <f>SUM(P52:P53)</f>
        <v>1031</v>
      </c>
      <c r="S54">
        <v>539.49</v>
      </c>
    </row>
  </sheetData>
  <sheetProtection/>
  <mergeCells count="23">
    <mergeCell ref="A4:P4"/>
    <mergeCell ref="A3:Q3"/>
    <mergeCell ref="T11:T12"/>
    <mergeCell ref="K11:M11"/>
    <mergeCell ref="B11:B12"/>
    <mergeCell ref="N11:P11"/>
    <mergeCell ref="Q1:V1"/>
    <mergeCell ref="O38:Q38"/>
    <mergeCell ref="P35:Q35"/>
    <mergeCell ref="A36:Q36"/>
    <mergeCell ref="A37:Q37"/>
    <mergeCell ref="H11:J11"/>
    <mergeCell ref="Q11:S11"/>
    <mergeCell ref="A11:A12"/>
    <mergeCell ref="A5:Q5"/>
    <mergeCell ref="A8:S8"/>
    <mergeCell ref="U9:V9"/>
    <mergeCell ref="V11:V12"/>
    <mergeCell ref="U11:U12"/>
    <mergeCell ref="D11:D12"/>
    <mergeCell ref="P10:V10"/>
    <mergeCell ref="C11:C12"/>
    <mergeCell ref="E11:G1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83"/>
  <sheetViews>
    <sheetView view="pageBreakPreview" zoomScale="80" zoomScaleNormal="80" zoomScaleSheetLayoutView="80" zoomScalePageLayoutView="0" workbookViewId="0" topLeftCell="A1">
      <selection activeCell="V37" sqref="A1:V37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22" ht="15">
      <c r="Q1" s="724" t="s">
        <v>204</v>
      </c>
      <c r="R1" s="724"/>
      <c r="S1" s="724"/>
      <c r="T1" s="724"/>
      <c r="U1" s="724"/>
      <c r="V1" s="724"/>
    </row>
    <row r="3" spans="1:17" ht="15">
      <c r="A3" s="686" t="s">
        <v>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</row>
    <row r="4" spans="1:17" ht="20.25">
      <c r="A4" s="660" t="s">
        <v>747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45"/>
    </row>
    <row r="5" spans="1:17" ht="15.75">
      <c r="A5" s="727" t="s">
        <v>1003</v>
      </c>
      <c r="B5" s="727"/>
      <c r="C5" s="727"/>
      <c r="D5" s="727"/>
      <c r="E5" s="727"/>
      <c r="F5" s="727"/>
      <c r="G5" s="727"/>
      <c r="H5" s="727"/>
      <c r="I5" s="727"/>
      <c r="J5" s="727"/>
      <c r="K5" s="727"/>
      <c r="L5" s="727"/>
      <c r="M5" s="727"/>
      <c r="N5" s="727"/>
      <c r="O5" s="727"/>
      <c r="P5" s="727"/>
      <c r="Q5" s="727"/>
    </row>
    <row r="6" spans="1:21" ht="12.75">
      <c r="A6" s="37"/>
      <c r="B6" s="37"/>
      <c r="C6" s="173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U6" s="37"/>
    </row>
    <row r="7" spans="1:19" ht="15.75">
      <c r="A7" s="588" t="s">
        <v>819</v>
      </c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</row>
    <row r="8" spans="1:22" ht="15.75">
      <c r="A8" s="4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723" t="s">
        <v>222</v>
      </c>
      <c r="Q8" s="723"/>
      <c r="R8" s="723"/>
      <c r="S8" s="723"/>
      <c r="T8" s="723"/>
      <c r="U8" s="723"/>
      <c r="V8" s="723"/>
    </row>
    <row r="9" spans="16:22" ht="12.75">
      <c r="P9" s="670" t="s">
        <v>837</v>
      </c>
      <c r="Q9" s="670"/>
      <c r="R9" s="670"/>
      <c r="S9" s="670"/>
      <c r="T9" s="670"/>
      <c r="U9" s="670"/>
      <c r="V9" s="670"/>
    </row>
    <row r="10" spans="1:22" ht="28.5" customHeight="1">
      <c r="A10" s="725" t="s">
        <v>24</v>
      </c>
      <c r="B10" s="678" t="s">
        <v>202</v>
      </c>
      <c r="C10" s="678" t="s">
        <v>370</v>
      </c>
      <c r="D10" s="678" t="s">
        <v>476</v>
      </c>
      <c r="E10" s="584" t="s">
        <v>862</v>
      </c>
      <c r="F10" s="584"/>
      <c r="G10" s="584"/>
      <c r="H10" s="566" t="s">
        <v>829</v>
      </c>
      <c r="I10" s="567"/>
      <c r="J10" s="568"/>
      <c r="K10" s="619" t="s">
        <v>372</v>
      </c>
      <c r="L10" s="620"/>
      <c r="M10" s="718"/>
      <c r="N10" s="728" t="s">
        <v>157</v>
      </c>
      <c r="O10" s="729"/>
      <c r="P10" s="730"/>
      <c r="Q10" s="562" t="s">
        <v>863</v>
      </c>
      <c r="R10" s="562"/>
      <c r="S10" s="562"/>
      <c r="T10" s="678" t="s">
        <v>244</v>
      </c>
      <c r="U10" s="678" t="s">
        <v>425</v>
      </c>
      <c r="V10" s="678" t="s">
        <v>373</v>
      </c>
    </row>
    <row r="11" spans="1:22" ht="69" customHeight="1">
      <c r="A11" s="726"/>
      <c r="B11" s="679"/>
      <c r="C11" s="679"/>
      <c r="D11" s="679"/>
      <c r="E11" s="5" t="s">
        <v>177</v>
      </c>
      <c r="F11" s="5" t="s">
        <v>203</v>
      </c>
      <c r="G11" s="5" t="s">
        <v>18</v>
      </c>
      <c r="H11" s="5" t="s">
        <v>177</v>
      </c>
      <c r="I11" s="5" t="s">
        <v>203</v>
      </c>
      <c r="J11" s="5" t="s">
        <v>18</v>
      </c>
      <c r="K11" s="5" t="s">
        <v>177</v>
      </c>
      <c r="L11" s="5" t="s">
        <v>203</v>
      </c>
      <c r="M11" s="5" t="s">
        <v>18</v>
      </c>
      <c r="N11" s="5" t="s">
        <v>177</v>
      </c>
      <c r="O11" s="5" t="s">
        <v>203</v>
      </c>
      <c r="P11" s="5" t="s">
        <v>18</v>
      </c>
      <c r="Q11" s="5" t="s">
        <v>232</v>
      </c>
      <c r="R11" s="5" t="s">
        <v>214</v>
      </c>
      <c r="S11" s="5" t="s">
        <v>215</v>
      </c>
      <c r="T11" s="679"/>
      <c r="U11" s="679"/>
      <c r="V11" s="679"/>
    </row>
    <row r="12" spans="1:22" ht="12.75">
      <c r="A12" s="171">
        <v>1</v>
      </c>
      <c r="B12" s="114">
        <v>2</v>
      </c>
      <c r="C12" s="8">
        <v>3</v>
      </c>
      <c r="D12" s="171">
        <v>4</v>
      </c>
      <c r="E12" s="114">
        <v>5</v>
      </c>
      <c r="F12" s="8">
        <v>6</v>
      </c>
      <c r="G12" s="171">
        <v>7</v>
      </c>
      <c r="H12" s="114">
        <v>8</v>
      </c>
      <c r="I12" s="8">
        <v>9</v>
      </c>
      <c r="J12" s="171">
        <v>10</v>
      </c>
      <c r="K12" s="114">
        <v>11</v>
      </c>
      <c r="L12" s="8">
        <v>12</v>
      </c>
      <c r="M12" s="171">
        <v>13</v>
      </c>
      <c r="N12" s="114">
        <v>14</v>
      </c>
      <c r="O12" s="8">
        <v>15</v>
      </c>
      <c r="P12" s="171">
        <v>16</v>
      </c>
      <c r="Q12" s="114">
        <v>17</v>
      </c>
      <c r="R12" s="8">
        <v>18</v>
      </c>
      <c r="S12" s="171">
        <v>19</v>
      </c>
      <c r="T12" s="114">
        <v>20</v>
      </c>
      <c r="U12" s="171">
        <v>21</v>
      </c>
      <c r="V12" s="114">
        <v>22</v>
      </c>
    </row>
    <row r="13" spans="1:25" ht="15">
      <c r="A13" s="19">
        <v>1</v>
      </c>
      <c r="B13" s="395" t="s">
        <v>923</v>
      </c>
      <c r="C13" s="9">
        <v>325</v>
      </c>
      <c r="D13" s="427">
        <v>325</v>
      </c>
      <c r="E13" s="425">
        <f>C13*10*600/100000</f>
        <v>19.5</v>
      </c>
      <c r="F13" s="425">
        <v>170.06052631578947</v>
      </c>
      <c r="G13" s="425">
        <f>E13+F13</f>
        <v>189.56052631578947</v>
      </c>
      <c r="H13" s="425">
        <v>0</v>
      </c>
      <c r="I13" s="425">
        <v>0</v>
      </c>
      <c r="J13" s="425">
        <f>H13+I13</f>
        <v>0</v>
      </c>
      <c r="K13" s="425">
        <v>19.5</v>
      </c>
      <c r="L13" s="425">
        <v>170.42616033755272</v>
      </c>
      <c r="M13" s="425">
        <f>K13+L13</f>
        <v>189.92616033755272</v>
      </c>
      <c r="N13" s="425">
        <f>C13*8*600/100000</f>
        <v>15.6</v>
      </c>
      <c r="O13" s="425">
        <v>136.0484210526316</v>
      </c>
      <c r="P13" s="425">
        <f>N13+O13</f>
        <v>151.6484210526316</v>
      </c>
      <c r="Q13" s="425">
        <f aca="true" t="shared" si="0" ref="Q13:R16">H13+K13-N13</f>
        <v>3.9000000000000004</v>
      </c>
      <c r="R13" s="425">
        <f t="shared" si="0"/>
        <v>34.37773928492112</v>
      </c>
      <c r="S13" s="425">
        <f>Q13+R13</f>
        <v>38.27773928492112</v>
      </c>
      <c r="T13" s="9"/>
      <c r="U13" s="9"/>
      <c r="V13" s="9"/>
      <c r="W13" s="477">
        <f>'AT-8_Hon_CCH_Pry'!G14+'AT-8A_Hon_CCH_UPry'!G13</f>
        <v>399.5389435819765</v>
      </c>
      <c r="X13" s="477">
        <f>'AT-8_Hon_CCH_Pry'!S14+'AT-8A_Hon_CCH_UPry'!S13</f>
        <v>80.27471770218727</v>
      </c>
      <c r="Y13" s="477">
        <f>'AT-8_Hon_CCH_Pry'!P14+'AT-8A_Hon_CCH_UPry'!P13</f>
        <v>319.6233850814086</v>
      </c>
    </row>
    <row r="14" spans="1:25" ht="15">
      <c r="A14" s="19">
        <v>2</v>
      </c>
      <c r="B14" s="395" t="s">
        <v>924</v>
      </c>
      <c r="C14" s="9">
        <v>103</v>
      </c>
      <c r="D14" s="427">
        <v>103</v>
      </c>
      <c r="E14" s="425">
        <f>C14*10*600/100000</f>
        <v>6.18</v>
      </c>
      <c r="F14" s="425">
        <v>53.8961052631579</v>
      </c>
      <c r="G14" s="425">
        <f>E14+F14</f>
        <v>60.0761052631579</v>
      </c>
      <c r="H14" s="425">
        <v>0</v>
      </c>
      <c r="I14" s="425">
        <v>0</v>
      </c>
      <c r="J14" s="425">
        <f>H14+I14</f>
        <v>0</v>
      </c>
      <c r="K14" s="425">
        <v>6.18</v>
      </c>
      <c r="L14" s="425">
        <v>53.48759493670887</v>
      </c>
      <c r="M14" s="425">
        <f>K14+L14</f>
        <v>59.667594936708866</v>
      </c>
      <c r="N14" s="425">
        <f>C14*8*600/100000</f>
        <v>4.944</v>
      </c>
      <c r="O14" s="425">
        <v>43.116884210526315</v>
      </c>
      <c r="P14" s="425">
        <f>N14+O14</f>
        <v>48.06088421052632</v>
      </c>
      <c r="Q14" s="425">
        <f t="shared" si="0"/>
        <v>1.2359999999999998</v>
      </c>
      <c r="R14" s="425">
        <f t="shared" si="0"/>
        <v>10.370710726182551</v>
      </c>
      <c r="S14" s="425">
        <f>Q14+R14</f>
        <v>11.606710726182552</v>
      </c>
      <c r="T14" s="9"/>
      <c r="U14" s="9"/>
      <c r="V14" s="9"/>
      <c r="W14" s="477">
        <f>'AT-8_Hon_CCH_Pry'!G15+'AT-8A_Hon_CCH_UPry'!G14</f>
        <v>137.65146497538814</v>
      </c>
      <c r="X14" s="477">
        <f>'AT-8_Hon_CCH_Pry'!S15+'AT-8A_Hon_CCH_UPry'!S14</f>
        <v>27.122261085894777</v>
      </c>
      <c r="Y14" s="477">
        <f>'AT-8_Hon_CCH_Pry'!P15+'AT-8A_Hon_CCH_UPry'!P14</f>
        <v>110.11830147671337</v>
      </c>
    </row>
    <row r="15" spans="1:25" ht="16.5" customHeight="1">
      <c r="A15" s="19">
        <v>3</v>
      </c>
      <c r="B15" s="395" t="s">
        <v>925</v>
      </c>
      <c r="C15" s="9">
        <v>18</v>
      </c>
      <c r="D15" s="427">
        <v>18</v>
      </c>
      <c r="E15" s="425">
        <f>C15*10*600/100000</f>
        <v>1.08</v>
      </c>
      <c r="F15" s="425">
        <v>9.418736842105265</v>
      </c>
      <c r="G15" s="425">
        <f>E15+F15</f>
        <v>10.498736842105265</v>
      </c>
      <c r="H15" s="425">
        <v>0</v>
      </c>
      <c r="I15" s="425">
        <v>0</v>
      </c>
      <c r="J15" s="425">
        <f>H15+I15</f>
        <v>0</v>
      </c>
      <c r="K15" s="425">
        <v>1.08</v>
      </c>
      <c r="L15" s="425">
        <v>9.438987341772153</v>
      </c>
      <c r="M15" s="425">
        <f>K15+L15</f>
        <v>10.518987341772153</v>
      </c>
      <c r="N15" s="425">
        <f>C15*8*600/100000</f>
        <v>0.864</v>
      </c>
      <c r="O15" s="425">
        <v>7.534989473684211</v>
      </c>
      <c r="P15" s="425">
        <f>N15+O15</f>
        <v>8.398989473684212</v>
      </c>
      <c r="Q15" s="425">
        <f t="shared" si="0"/>
        <v>0.21600000000000008</v>
      </c>
      <c r="R15" s="425">
        <f t="shared" si="0"/>
        <v>1.9039978680879415</v>
      </c>
      <c r="S15" s="425">
        <f>Q15+R15</f>
        <v>2.1199978680879417</v>
      </c>
      <c r="T15" s="9"/>
      <c r="U15" s="9"/>
      <c r="V15" s="9"/>
      <c r="W15" s="477">
        <f>'AT-8_Hon_CCH_Pry'!G16+'AT-8A_Hon_CCH_UPry'!G15</f>
        <v>23.854024611889436</v>
      </c>
      <c r="X15" s="477">
        <f>'AT-8_Hon_CCH_Pry'!S16+'AT-8A_Hon_CCH_UPry'!S15</f>
        <v>4.686479882476432</v>
      </c>
      <c r="Y15" s="477">
        <f>'AT-8_Hon_CCH_Pry'!P16+'AT-8A_Hon_CCH_UPry'!P15</f>
        <v>18.66412616433169</v>
      </c>
    </row>
    <row r="16" spans="1:25" ht="15">
      <c r="A16" s="19">
        <v>4</v>
      </c>
      <c r="B16" s="395" t="s">
        <v>926</v>
      </c>
      <c r="C16" s="9">
        <v>29</v>
      </c>
      <c r="D16" s="427">
        <v>29</v>
      </c>
      <c r="E16" s="425">
        <f>C16*10*600/100000</f>
        <v>1.74</v>
      </c>
      <c r="F16" s="425">
        <v>15.174631578947366</v>
      </c>
      <c r="G16" s="425">
        <f>E16+F16</f>
        <v>16.914631578947365</v>
      </c>
      <c r="H16" s="425">
        <v>0</v>
      </c>
      <c r="I16" s="425">
        <v>0</v>
      </c>
      <c r="J16" s="425">
        <f>H16+I16</f>
        <v>0</v>
      </c>
      <c r="K16" s="425">
        <v>1.7399999999999998</v>
      </c>
      <c r="L16" s="425">
        <v>15.207257383966246</v>
      </c>
      <c r="M16" s="425">
        <f>K16+L16</f>
        <v>16.947257383966246</v>
      </c>
      <c r="N16" s="425">
        <f>C16*8*600/100000</f>
        <v>1.392</v>
      </c>
      <c r="O16" s="425">
        <v>12.139705263157893</v>
      </c>
      <c r="P16" s="425">
        <f>N16+O16</f>
        <v>13.531705263157892</v>
      </c>
      <c r="Q16" s="425">
        <f t="shared" si="0"/>
        <v>0.34799999999999986</v>
      </c>
      <c r="R16" s="425">
        <f t="shared" si="0"/>
        <v>3.0675521208083527</v>
      </c>
      <c r="S16" s="425">
        <f>Q16+R16</f>
        <v>3.4155521208083526</v>
      </c>
      <c r="T16" s="9"/>
      <c r="U16" s="9"/>
      <c r="V16" s="9"/>
      <c r="W16" s="477">
        <f>'AT-8_Hon_CCH_Pry'!G17+'AT-8A_Hon_CCH_UPry'!G16</f>
        <v>40.305566830745924</v>
      </c>
      <c r="X16" s="477">
        <f>'AT-8_Hon_CCH_Pry'!S17+'AT-8A_Hon_CCH_UPry'!S16</f>
        <v>8.198541329441445</v>
      </c>
      <c r="Y16" s="477">
        <f>'AT-8_Hon_CCH_Pry'!P17+'AT-8A_Hon_CCH_UPry'!P16</f>
        <v>32.66218727754638</v>
      </c>
    </row>
    <row r="17" spans="1:25" ht="12.75">
      <c r="A17" s="19">
        <v>5</v>
      </c>
      <c r="B17" s="172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477">
        <f>SUM(W13:W16)</f>
        <v>601.35</v>
      </c>
      <c r="X17" s="477">
        <f>SUM(X13:X16)</f>
        <v>120.28199999999993</v>
      </c>
      <c r="Y17" s="477">
        <f>SUM(Y13:Y16)</f>
        <v>481.06800000000004</v>
      </c>
    </row>
    <row r="18" spans="1:22" ht="12.75">
      <c r="A18" s="19">
        <v>6</v>
      </c>
      <c r="B18" s="172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2.75">
      <c r="A19" s="19">
        <v>7</v>
      </c>
      <c r="B19" s="17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2.75">
      <c r="A20" s="19">
        <v>8</v>
      </c>
      <c r="B20" s="172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2.75">
      <c r="A21" s="19">
        <v>9</v>
      </c>
      <c r="B21" s="172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2.75">
      <c r="A22" s="19">
        <v>10</v>
      </c>
      <c r="B22" s="17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5" customHeight="1">
      <c r="A23" s="19">
        <v>11</v>
      </c>
      <c r="B23" s="17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2.75">
      <c r="A24" s="19">
        <v>12</v>
      </c>
      <c r="B24" s="172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2.75">
      <c r="A25" s="19">
        <v>13</v>
      </c>
      <c r="B25" s="17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6.5" customHeight="1">
      <c r="A26" s="19">
        <v>14</v>
      </c>
      <c r="B26" s="17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2.75">
      <c r="A27" s="19" t="s">
        <v>7</v>
      </c>
      <c r="B27" s="172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2.75">
      <c r="A28" s="19" t="s">
        <v>7</v>
      </c>
      <c r="B28" s="172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12.75">
      <c r="A29" s="31" t="s">
        <v>18</v>
      </c>
      <c r="B29" s="9"/>
      <c r="C29" s="9">
        <f>SUM(C13:C28)</f>
        <v>475</v>
      </c>
      <c r="D29" s="9">
        <f aca="true" t="shared" si="1" ref="D29:S29">SUM(D13:D28)</f>
        <v>475</v>
      </c>
      <c r="E29" s="9">
        <f t="shared" si="1"/>
        <v>28.499999999999996</v>
      </c>
      <c r="F29" s="9">
        <f t="shared" si="1"/>
        <v>248.54999999999998</v>
      </c>
      <c r="G29" s="9">
        <f t="shared" si="1"/>
        <v>277.05</v>
      </c>
      <c r="H29" s="9">
        <f t="shared" si="1"/>
        <v>0</v>
      </c>
      <c r="I29" s="9">
        <f t="shared" si="1"/>
        <v>0</v>
      </c>
      <c r="J29" s="9">
        <f t="shared" si="1"/>
        <v>0</v>
      </c>
      <c r="K29" s="9">
        <f t="shared" si="1"/>
        <v>28.499999999999996</v>
      </c>
      <c r="L29" s="9">
        <f t="shared" si="1"/>
        <v>248.55999999999997</v>
      </c>
      <c r="M29" s="9">
        <f t="shared" si="1"/>
        <v>277.06</v>
      </c>
      <c r="N29" s="9">
        <f t="shared" si="1"/>
        <v>22.8</v>
      </c>
      <c r="O29" s="9">
        <f t="shared" si="1"/>
        <v>198.84000000000003</v>
      </c>
      <c r="P29" s="9">
        <f t="shared" si="1"/>
        <v>221.64000000000004</v>
      </c>
      <c r="Q29" s="9">
        <f t="shared" si="1"/>
        <v>5.7</v>
      </c>
      <c r="R29" s="9">
        <f t="shared" si="1"/>
        <v>49.71999999999996</v>
      </c>
      <c r="S29" s="9">
        <f t="shared" si="1"/>
        <v>55.41999999999996</v>
      </c>
      <c r="T29" s="9"/>
      <c r="U29" s="9"/>
      <c r="V29" s="9"/>
    </row>
    <row r="34" spans="1:21" ht="12.75">
      <c r="A34" s="530" t="s">
        <v>1004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6"/>
      <c r="P34" s="611" t="s">
        <v>12</v>
      </c>
      <c r="Q34" s="611"/>
      <c r="U34" s="15"/>
    </row>
    <row r="35" spans="1:17" ht="12.75">
      <c r="A35" s="611" t="s">
        <v>13</v>
      </c>
      <c r="B35" s="611"/>
      <c r="C35" s="611"/>
      <c r="D35" s="611"/>
      <c r="E35" s="611"/>
      <c r="F35" s="611"/>
      <c r="G35" s="611"/>
      <c r="H35" s="611"/>
      <c r="I35" s="611"/>
      <c r="J35" s="611"/>
      <c r="K35" s="611"/>
      <c r="L35" s="611"/>
      <c r="M35" s="611"/>
      <c r="N35" s="611"/>
      <c r="O35" s="611"/>
      <c r="P35" s="611"/>
      <c r="Q35" s="611"/>
    </row>
    <row r="36" spans="1:17" ht="12.75">
      <c r="A36" s="611" t="s">
        <v>19</v>
      </c>
      <c r="B36" s="611"/>
      <c r="C36" s="611"/>
      <c r="D36" s="611"/>
      <c r="E36" s="611"/>
      <c r="F36" s="611"/>
      <c r="G36" s="611"/>
      <c r="H36" s="611"/>
      <c r="I36" s="611"/>
      <c r="J36" s="611"/>
      <c r="K36" s="611"/>
      <c r="L36" s="611"/>
      <c r="M36" s="611"/>
      <c r="N36" s="611"/>
      <c r="O36" s="611"/>
      <c r="P36" s="611"/>
      <c r="Q36" s="611"/>
    </row>
    <row r="37" spans="15:17" ht="12.75">
      <c r="O37" s="583" t="s">
        <v>85</v>
      </c>
      <c r="P37" s="583"/>
      <c r="Q37" s="583"/>
    </row>
    <row r="42" spans="7:19" ht="12.75">
      <c r="G42">
        <f>G29+'AT-8_Hon_CCH_Pry'!G30</f>
        <v>601.35</v>
      </c>
      <c r="Q42">
        <v>-6.678</v>
      </c>
      <c r="R42">
        <v>58.18999999999996</v>
      </c>
      <c r="S42">
        <v>51.511999999999965</v>
      </c>
    </row>
    <row r="43" spans="17:19" ht="12.75">
      <c r="Q43">
        <v>-5.7</v>
      </c>
      <c r="R43">
        <v>49.71999999999996</v>
      </c>
      <c r="S43">
        <v>44.01999999999997</v>
      </c>
    </row>
    <row r="44" spans="17:19" ht="12.75">
      <c r="Q44">
        <f>SUM(Q42:Q43)</f>
        <v>-12.378</v>
      </c>
      <c r="R44">
        <f>SUM(R42:R43)</f>
        <v>107.90999999999993</v>
      </c>
      <c r="S44">
        <f>SUM(S42:S43)</f>
        <v>95.53199999999993</v>
      </c>
    </row>
    <row r="45" spans="5:7" ht="12.75">
      <c r="E45" s="9">
        <v>325</v>
      </c>
      <c r="F45">
        <f>E45/E$49*100</f>
        <v>68.42105263157895</v>
      </c>
      <c r="G45">
        <f>F45*H49/100</f>
        <v>19.5</v>
      </c>
    </row>
    <row r="46" spans="5:7" ht="12.75">
      <c r="E46" s="9">
        <v>103</v>
      </c>
      <c r="F46">
        <f>E46/E$49*100</f>
        <v>21.684210526315788</v>
      </c>
      <c r="G46">
        <f>F46*H49/100</f>
        <v>6.18</v>
      </c>
    </row>
    <row r="47" spans="5:18" ht="12.75">
      <c r="E47" s="9">
        <v>18</v>
      </c>
      <c r="F47">
        <f>E47/E$49*100</f>
        <v>3.7894736842105265</v>
      </c>
      <c r="G47">
        <f>F47*H49/100</f>
        <v>1.08</v>
      </c>
      <c r="L47">
        <v>15.4</v>
      </c>
      <c r="P47">
        <v>556</v>
      </c>
      <c r="Q47">
        <f>P47/P49*100</f>
        <v>53.9282250242483</v>
      </c>
      <c r="R47">
        <f>Q47*S49/100</f>
        <v>33.35999999999999</v>
      </c>
    </row>
    <row r="48" spans="5:18" ht="12.75">
      <c r="E48" s="9">
        <v>29</v>
      </c>
      <c r="F48">
        <f>E48/E$49*100</f>
        <v>6.105263157894736</v>
      </c>
      <c r="G48">
        <f>F48*H49/100</f>
        <v>1.7399999999999998</v>
      </c>
      <c r="L48">
        <v>21.72</v>
      </c>
      <c r="P48">
        <v>475</v>
      </c>
      <c r="Q48">
        <f>P48/P49*100</f>
        <v>46.071774975751694</v>
      </c>
      <c r="R48">
        <f>Q48*S49/100</f>
        <v>28.499999999999996</v>
      </c>
    </row>
    <row r="49" spans="5:19" ht="12.75">
      <c r="E49">
        <f>SUM(E45:E48)</f>
        <v>475</v>
      </c>
      <c r="F49">
        <f>SUM(F45:F48)</f>
        <v>100</v>
      </c>
      <c r="G49">
        <f>SUM(G45:G48)</f>
        <v>28.499999999999996</v>
      </c>
      <c r="H49">
        <v>28.5</v>
      </c>
      <c r="L49">
        <f>SUM(L47:L48)</f>
        <v>37.12</v>
      </c>
      <c r="P49">
        <f>SUM(P47:P48)</f>
        <v>1031</v>
      </c>
      <c r="S49">
        <v>61.86</v>
      </c>
    </row>
    <row r="50" ht="12.75">
      <c r="N50">
        <v>539.49</v>
      </c>
    </row>
    <row r="52" spans="16:18" ht="12.75">
      <c r="P52">
        <v>556</v>
      </c>
      <c r="Q52">
        <f>P52/P54*100</f>
        <v>53.9282250242483</v>
      </c>
      <c r="R52">
        <f>Q52*S54/100</f>
        <v>290.93738118331714</v>
      </c>
    </row>
    <row r="53" spans="16:18" ht="12.75">
      <c r="P53">
        <v>475</v>
      </c>
      <c r="Q53">
        <f>P53/P54*100</f>
        <v>46.071774975751694</v>
      </c>
      <c r="R53">
        <f>Q53*S54/100</f>
        <v>248.5526188166828</v>
      </c>
    </row>
    <row r="54" spans="8:19" ht="12.75">
      <c r="H54">
        <f>H49/10*8</f>
        <v>22.8</v>
      </c>
      <c r="P54">
        <f>SUM(P52:P53)</f>
        <v>1031</v>
      </c>
      <c r="S54">
        <v>539.49</v>
      </c>
    </row>
    <row r="57" spans="3:20" ht="12.75">
      <c r="C57" s="678" t="s">
        <v>202</v>
      </c>
      <c r="D57" s="678" t="s">
        <v>370</v>
      </c>
      <c r="E57" s="678" t="s">
        <v>476</v>
      </c>
      <c r="F57" s="584" t="s">
        <v>862</v>
      </c>
      <c r="G57" s="584"/>
      <c r="H57" s="584"/>
      <c r="I57" s="566" t="s">
        <v>829</v>
      </c>
      <c r="J57" s="567"/>
      <c r="K57" s="568"/>
      <c r="L57" s="619" t="s">
        <v>372</v>
      </c>
      <c r="M57" s="620"/>
      <c r="N57" s="718"/>
      <c r="O57" s="728" t="s">
        <v>157</v>
      </c>
      <c r="P57" s="729"/>
      <c r="Q57" s="730"/>
      <c r="R57" s="562" t="s">
        <v>863</v>
      </c>
      <c r="S57" s="562"/>
      <c r="T57" s="562"/>
    </row>
    <row r="58" spans="3:20" ht="38.25">
      <c r="C58" s="679"/>
      <c r="D58" s="679"/>
      <c r="E58" s="679"/>
      <c r="F58" s="5" t="s">
        <v>177</v>
      </c>
      <c r="G58" s="5" t="s">
        <v>203</v>
      </c>
      <c r="H58" s="5" t="s">
        <v>18</v>
      </c>
      <c r="I58" s="5" t="s">
        <v>177</v>
      </c>
      <c r="J58" s="5" t="s">
        <v>203</v>
      </c>
      <c r="K58" s="5" t="s">
        <v>18</v>
      </c>
      <c r="L58" s="5" t="s">
        <v>177</v>
      </c>
      <c r="M58" s="5" t="s">
        <v>203</v>
      </c>
      <c r="N58" s="5" t="s">
        <v>18</v>
      </c>
      <c r="O58" s="5" t="s">
        <v>177</v>
      </c>
      <c r="P58" s="5" t="s">
        <v>203</v>
      </c>
      <c r="Q58" s="5" t="s">
        <v>18</v>
      </c>
      <c r="R58" s="5" t="s">
        <v>232</v>
      </c>
      <c r="S58" s="5" t="s">
        <v>214</v>
      </c>
      <c r="T58" s="5" t="s">
        <v>215</v>
      </c>
    </row>
    <row r="60" spans="4:20" ht="12.75">
      <c r="D60">
        <v>556</v>
      </c>
      <c r="E60">
        <v>556</v>
      </c>
      <c r="F60">
        <v>33.36</v>
      </c>
      <c r="G60">
        <v>290.94000000000005</v>
      </c>
      <c r="H60">
        <v>324.3</v>
      </c>
      <c r="I60">
        <v>0</v>
      </c>
      <c r="J60">
        <v>0</v>
      </c>
      <c r="K60">
        <v>0</v>
      </c>
      <c r="L60">
        <v>33.36</v>
      </c>
      <c r="M60">
        <v>290.93</v>
      </c>
      <c r="N60">
        <v>324.29</v>
      </c>
      <c r="O60">
        <v>26.688000000000002</v>
      </c>
      <c r="P60">
        <v>232.74000000000004</v>
      </c>
      <c r="Q60">
        <v>259.428</v>
      </c>
      <c r="R60">
        <v>6.672000000000001</v>
      </c>
      <c r="S60">
        <v>58.18999999999996</v>
      </c>
      <c r="T60">
        <v>64.86199999999997</v>
      </c>
    </row>
    <row r="61" spans="4:20" ht="12.75">
      <c r="D61">
        <v>475</v>
      </c>
      <c r="E61">
        <v>475</v>
      </c>
      <c r="F61">
        <v>28.499999999999996</v>
      </c>
      <c r="G61">
        <v>248.54999999999998</v>
      </c>
      <c r="H61">
        <v>277.05</v>
      </c>
      <c r="I61">
        <v>0</v>
      </c>
      <c r="J61">
        <v>0</v>
      </c>
      <c r="K61">
        <v>0</v>
      </c>
      <c r="L61">
        <v>28.499999999999996</v>
      </c>
      <c r="M61">
        <v>248.55999999999997</v>
      </c>
      <c r="N61">
        <v>277.06</v>
      </c>
      <c r="O61">
        <v>22.8</v>
      </c>
      <c r="P61">
        <v>198.84000000000003</v>
      </c>
      <c r="Q61">
        <v>221.64000000000004</v>
      </c>
      <c r="R61">
        <v>5.7</v>
      </c>
      <c r="S61">
        <v>49.71999999999996</v>
      </c>
      <c r="T61">
        <v>55.41999999999996</v>
      </c>
    </row>
    <row r="62" spans="4:20" ht="12.75">
      <c r="D62">
        <f>SUM(D60:D61)</f>
        <v>1031</v>
      </c>
      <c r="E62">
        <f aca="true" t="shared" si="2" ref="E62:T62">SUM(E60:E61)</f>
        <v>1031</v>
      </c>
      <c r="F62">
        <f t="shared" si="2"/>
        <v>61.86</v>
      </c>
      <c r="G62">
        <f t="shared" si="2"/>
        <v>539.49</v>
      </c>
      <c r="H62">
        <f t="shared" si="2"/>
        <v>601.35</v>
      </c>
      <c r="I62">
        <f t="shared" si="2"/>
        <v>0</v>
      </c>
      <c r="J62">
        <f t="shared" si="2"/>
        <v>0</v>
      </c>
      <c r="K62">
        <f t="shared" si="2"/>
        <v>0</v>
      </c>
      <c r="L62">
        <f t="shared" si="2"/>
        <v>61.86</v>
      </c>
      <c r="M62">
        <f t="shared" si="2"/>
        <v>539.49</v>
      </c>
      <c r="N62">
        <f t="shared" si="2"/>
        <v>601.35</v>
      </c>
      <c r="O62">
        <f t="shared" si="2"/>
        <v>49.488</v>
      </c>
      <c r="P62">
        <f t="shared" si="2"/>
        <v>431.58000000000004</v>
      </c>
      <c r="Q62">
        <f t="shared" si="2"/>
        <v>481.06800000000004</v>
      </c>
      <c r="R62">
        <f t="shared" si="2"/>
        <v>12.372</v>
      </c>
      <c r="S62">
        <f t="shared" si="2"/>
        <v>107.90999999999993</v>
      </c>
      <c r="T62">
        <f t="shared" si="2"/>
        <v>120.28199999999993</v>
      </c>
    </row>
    <row r="65" spans="15:16" ht="12.75">
      <c r="O65">
        <f>1031*8*600/100000</f>
        <v>49.488</v>
      </c>
      <c r="P65">
        <f>S54/10*8</f>
        <v>431.592</v>
      </c>
    </row>
    <row r="67" spans="4:20" ht="12.75">
      <c r="D67">
        <v>360</v>
      </c>
      <c r="E67">
        <v>360</v>
      </c>
      <c r="F67">
        <v>21.6</v>
      </c>
      <c r="G67">
        <v>188.37841726618706</v>
      </c>
      <c r="H67">
        <v>209.97841726618705</v>
      </c>
      <c r="I67">
        <v>0</v>
      </c>
      <c r="J67">
        <v>0</v>
      </c>
      <c r="K67">
        <v>0</v>
      </c>
      <c r="L67">
        <v>21.6</v>
      </c>
      <c r="M67">
        <v>188.37194244604316</v>
      </c>
      <c r="N67">
        <v>209.97194244604316</v>
      </c>
      <c r="O67">
        <v>17.28</v>
      </c>
      <c r="P67">
        <v>150.694964028777</v>
      </c>
      <c r="Q67">
        <v>167.974964028777</v>
      </c>
      <c r="R67">
        <v>4.32</v>
      </c>
      <c r="S67">
        <v>37.676978417266156</v>
      </c>
      <c r="T67">
        <v>41.996978417266156</v>
      </c>
    </row>
    <row r="68" spans="4:20" ht="12.75">
      <c r="D68">
        <v>133</v>
      </c>
      <c r="E68">
        <v>133</v>
      </c>
      <c r="F68">
        <v>7.98</v>
      </c>
      <c r="G68">
        <v>69.59535971223022</v>
      </c>
      <c r="H68">
        <v>77.57535971223022</v>
      </c>
      <c r="I68">
        <v>0</v>
      </c>
      <c r="J68">
        <v>0</v>
      </c>
      <c r="K68">
        <v>0</v>
      </c>
      <c r="L68">
        <v>7.98</v>
      </c>
      <c r="M68">
        <v>69.59296762589928</v>
      </c>
      <c r="N68">
        <v>77.57296762589928</v>
      </c>
      <c r="O68">
        <v>6.384</v>
      </c>
      <c r="P68">
        <v>55.67341726618705</v>
      </c>
      <c r="Q68">
        <v>62.05741726618705</v>
      </c>
      <c r="R68">
        <v>1.596</v>
      </c>
      <c r="S68">
        <v>13.919550359712225</v>
      </c>
      <c r="T68">
        <v>15.515550359712226</v>
      </c>
    </row>
    <row r="69" spans="4:20" ht="12.75">
      <c r="D69">
        <v>22</v>
      </c>
      <c r="E69">
        <v>22</v>
      </c>
      <c r="F69">
        <v>1.32</v>
      </c>
      <c r="G69">
        <v>12.035287769784173</v>
      </c>
      <c r="H69">
        <v>13.355287769784173</v>
      </c>
      <c r="I69">
        <v>0</v>
      </c>
      <c r="J69">
        <v>0</v>
      </c>
      <c r="K69">
        <v>0</v>
      </c>
      <c r="L69">
        <v>1.32</v>
      </c>
      <c r="M69">
        <v>11.511618705035971</v>
      </c>
      <c r="N69">
        <v>12.831618705035972</v>
      </c>
      <c r="O69">
        <v>1.056</v>
      </c>
      <c r="P69">
        <v>9.209136690647481</v>
      </c>
      <c r="Q69">
        <v>10.26513669064748</v>
      </c>
      <c r="R69">
        <v>0.264</v>
      </c>
      <c r="S69">
        <v>2.30248201438849</v>
      </c>
      <c r="T69">
        <v>2.56648201438849</v>
      </c>
    </row>
    <row r="70" spans="4:20" ht="12.75">
      <c r="D70">
        <v>41</v>
      </c>
      <c r="E70">
        <v>41</v>
      </c>
      <c r="F70">
        <v>2.46</v>
      </c>
      <c r="G70">
        <v>20.93093525179856</v>
      </c>
      <c r="H70">
        <v>23.39093525179856</v>
      </c>
      <c r="I70">
        <v>0</v>
      </c>
      <c r="J70">
        <v>0</v>
      </c>
      <c r="K70">
        <v>0</v>
      </c>
      <c r="L70">
        <v>2.46</v>
      </c>
      <c r="M70">
        <v>21.453471223021584</v>
      </c>
      <c r="N70">
        <v>23.913471223021585</v>
      </c>
      <c r="O70">
        <v>1.968</v>
      </c>
      <c r="P70">
        <v>17.16248201438849</v>
      </c>
      <c r="Q70">
        <v>19.13048201438849</v>
      </c>
      <c r="R70">
        <v>0.492</v>
      </c>
      <c r="S70">
        <v>4.290989208633093</v>
      </c>
      <c r="T70">
        <v>4.782989208633093</v>
      </c>
    </row>
    <row r="73" spans="4:20" ht="12.75">
      <c r="D73">
        <v>325</v>
      </c>
      <c r="E73">
        <v>325</v>
      </c>
      <c r="F73">
        <v>19.5</v>
      </c>
      <c r="G73">
        <v>170.06052631578947</v>
      </c>
      <c r="H73">
        <v>189.56052631578947</v>
      </c>
      <c r="I73">
        <v>0</v>
      </c>
      <c r="J73">
        <v>0</v>
      </c>
      <c r="K73">
        <v>0</v>
      </c>
      <c r="L73">
        <v>19.5</v>
      </c>
      <c r="M73">
        <v>170.42616033755272</v>
      </c>
      <c r="N73">
        <v>189.92616033755272</v>
      </c>
      <c r="O73">
        <v>15.6</v>
      </c>
      <c r="P73">
        <v>136.0484210526316</v>
      </c>
      <c r="Q73">
        <v>151.6484210526316</v>
      </c>
      <c r="R73">
        <v>3.9000000000000004</v>
      </c>
      <c r="S73">
        <v>34.37773928492112</v>
      </c>
      <c r="T73">
        <v>38.27773928492112</v>
      </c>
    </row>
    <row r="74" spans="4:20" ht="12.75">
      <c r="D74">
        <v>103</v>
      </c>
      <c r="E74">
        <v>103</v>
      </c>
      <c r="F74">
        <v>6.18</v>
      </c>
      <c r="G74">
        <v>53.8961052631579</v>
      </c>
      <c r="H74">
        <v>60.0761052631579</v>
      </c>
      <c r="I74">
        <v>0</v>
      </c>
      <c r="J74">
        <v>0</v>
      </c>
      <c r="K74">
        <v>0</v>
      </c>
      <c r="L74">
        <v>6.18</v>
      </c>
      <c r="M74">
        <v>53.48759493670887</v>
      </c>
      <c r="N74">
        <v>59.667594936708866</v>
      </c>
      <c r="O74">
        <v>4.944</v>
      </c>
      <c r="P74">
        <v>43.116884210526315</v>
      </c>
      <c r="Q74">
        <v>48.06088421052632</v>
      </c>
      <c r="R74">
        <v>1.2359999999999998</v>
      </c>
      <c r="S74">
        <v>10.370710726182551</v>
      </c>
      <c r="T74">
        <v>11.606710726182552</v>
      </c>
    </row>
    <row r="75" spans="4:20" ht="12.75">
      <c r="D75">
        <v>18</v>
      </c>
      <c r="E75">
        <v>18</v>
      </c>
      <c r="F75">
        <v>1.08</v>
      </c>
      <c r="G75">
        <v>9.418736842105265</v>
      </c>
      <c r="H75">
        <v>10.498736842105265</v>
      </c>
      <c r="I75">
        <v>0</v>
      </c>
      <c r="J75">
        <v>0</v>
      </c>
      <c r="K75">
        <v>0</v>
      </c>
      <c r="L75">
        <v>1.08</v>
      </c>
      <c r="M75">
        <v>9.438987341772153</v>
      </c>
      <c r="N75">
        <v>10.518987341772153</v>
      </c>
      <c r="O75">
        <v>0.864</v>
      </c>
      <c r="P75">
        <v>7.534989473684211</v>
      </c>
      <c r="Q75">
        <v>8.398989473684212</v>
      </c>
      <c r="R75">
        <v>0.21600000000000008</v>
      </c>
      <c r="S75">
        <v>1.9039978680879415</v>
      </c>
      <c r="T75">
        <v>2.1199978680879417</v>
      </c>
    </row>
    <row r="76" spans="4:20" ht="12.75">
      <c r="D76">
        <v>29</v>
      </c>
      <c r="E76">
        <v>29</v>
      </c>
      <c r="F76">
        <v>1.74</v>
      </c>
      <c r="G76">
        <v>15.174631578947366</v>
      </c>
      <c r="H76">
        <v>16.914631578947365</v>
      </c>
      <c r="I76">
        <v>0</v>
      </c>
      <c r="J76">
        <v>0</v>
      </c>
      <c r="K76">
        <v>0</v>
      </c>
      <c r="L76">
        <v>1.7399999999999998</v>
      </c>
      <c r="M76">
        <v>15.207257383966246</v>
      </c>
      <c r="N76">
        <v>16.947257383966246</v>
      </c>
      <c r="O76">
        <v>1.392</v>
      </c>
      <c r="P76">
        <v>12.139705263157893</v>
      </c>
      <c r="Q76">
        <v>13.531705263157892</v>
      </c>
      <c r="R76">
        <v>0.34799999999999986</v>
      </c>
      <c r="S76">
        <v>3.0675521208083527</v>
      </c>
      <c r="T76">
        <v>3.4155521208083526</v>
      </c>
    </row>
    <row r="79" spans="4:20" ht="12.75">
      <c r="D79">
        <f>D67+D73</f>
        <v>685</v>
      </c>
      <c r="E79">
        <f aca="true" t="shared" si="3" ref="E79:T82">E67+E73</f>
        <v>685</v>
      </c>
      <c r="F79" s="477">
        <f t="shared" si="3"/>
        <v>41.1</v>
      </c>
      <c r="G79" s="477">
        <f t="shared" si="3"/>
        <v>358.43894358197656</v>
      </c>
      <c r="H79" s="477">
        <f t="shared" si="3"/>
        <v>399.5389435819765</v>
      </c>
      <c r="I79" s="477">
        <f t="shared" si="3"/>
        <v>0</v>
      </c>
      <c r="J79" s="477">
        <f t="shared" si="3"/>
        <v>0</v>
      </c>
      <c r="K79" s="477">
        <f t="shared" si="3"/>
        <v>0</v>
      </c>
      <c r="L79" s="477">
        <f t="shared" si="3"/>
        <v>41.1</v>
      </c>
      <c r="M79" s="477">
        <f t="shared" si="3"/>
        <v>358.7981027835959</v>
      </c>
      <c r="N79" s="477">
        <f t="shared" si="3"/>
        <v>399.89810278359585</v>
      </c>
      <c r="O79" s="477">
        <f t="shared" si="3"/>
        <v>32.88</v>
      </c>
      <c r="P79" s="477">
        <f t="shared" si="3"/>
        <v>286.74338508140863</v>
      </c>
      <c r="Q79" s="477">
        <f t="shared" si="3"/>
        <v>319.6233850814086</v>
      </c>
      <c r="R79" s="477">
        <f t="shared" si="3"/>
        <v>8.22</v>
      </c>
      <c r="S79" s="477">
        <f t="shared" si="3"/>
        <v>72.05471770218728</v>
      </c>
      <c r="T79" s="477">
        <f t="shared" si="3"/>
        <v>80.27471770218727</v>
      </c>
    </row>
    <row r="80" spans="4:20" ht="12.75">
      <c r="D80">
        <f>D68+D74</f>
        <v>236</v>
      </c>
      <c r="E80">
        <f aca="true" t="shared" si="4" ref="E80:S80">E68+E74</f>
        <v>236</v>
      </c>
      <c r="F80" s="477">
        <f t="shared" si="4"/>
        <v>14.16</v>
      </c>
      <c r="G80" s="477">
        <f t="shared" si="4"/>
        <v>123.49146497538811</v>
      </c>
      <c r="H80" s="477">
        <f t="shared" si="4"/>
        <v>137.65146497538814</v>
      </c>
      <c r="I80" s="477">
        <f t="shared" si="4"/>
        <v>0</v>
      </c>
      <c r="J80" s="477">
        <f t="shared" si="4"/>
        <v>0</v>
      </c>
      <c r="K80" s="477">
        <f t="shared" si="4"/>
        <v>0</v>
      </c>
      <c r="L80" s="477">
        <f t="shared" si="4"/>
        <v>14.16</v>
      </c>
      <c r="M80" s="477">
        <f t="shared" si="4"/>
        <v>123.08056256260815</v>
      </c>
      <c r="N80" s="477">
        <f t="shared" si="4"/>
        <v>137.24056256260815</v>
      </c>
      <c r="O80" s="477">
        <f t="shared" si="4"/>
        <v>11.328</v>
      </c>
      <c r="P80" s="477">
        <f t="shared" si="4"/>
        <v>98.79030147671337</v>
      </c>
      <c r="Q80" s="477">
        <f t="shared" si="4"/>
        <v>110.11830147671337</v>
      </c>
      <c r="R80" s="477">
        <f t="shared" si="4"/>
        <v>2.832</v>
      </c>
      <c r="S80" s="477">
        <f t="shared" si="4"/>
        <v>24.290261085894777</v>
      </c>
      <c r="T80" s="477">
        <f t="shared" si="3"/>
        <v>27.122261085894777</v>
      </c>
    </row>
    <row r="81" spans="4:20" ht="12.75">
      <c r="D81">
        <f>D69+D75</f>
        <v>40</v>
      </c>
      <c r="E81">
        <f t="shared" si="3"/>
        <v>40</v>
      </c>
      <c r="F81" s="477">
        <f t="shared" si="3"/>
        <v>2.4000000000000004</v>
      </c>
      <c r="G81" s="477">
        <f t="shared" si="3"/>
        <v>21.454024611889437</v>
      </c>
      <c r="H81" s="477">
        <f t="shared" si="3"/>
        <v>23.854024611889436</v>
      </c>
      <c r="I81" s="477">
        <f t="shared" si="3"/>
        <v>0</v>
      </c>
      <c r="J81" s="477">
        <f t="shared" si="3"/>
        <v>0</v>
      </c>
      <c r="K81" s="477">
        <f t="shared" si="3"/>
        <v>0</v>
      </c>
      <c r="L81" s="477">
        <f t="shared" si="3"/>
        <v>2.4000000000000004</v>
      </c>
      <c r="M81" s="477">
        <f t="shared" si="3"/>
        <v>20.950606046808126</v>
      </c>
      <c r="N81" s="477">
        <f t="shared" si="3"/>
        <v>23.350606046808124</v>
      </c>
      <c r="O81" s="477">
        <f t="shared" si="3"/>
        <v>1.92</v>
      </c>
      <c r="P81" s="477">
        <f t="shared" si="3"/>
        <v>16.744126164331693</v>
      </c>
      <c r="Q81" s="477">
        <f t="shared" si="3"/>
        <v>18.66412616433169</v>
      </c>
      <c r="R81" s="477">
        <f t="shared" si="3"/>
        <v>0.4800000000000001</v>
      </c>
      <c r="S81" s="477">
        <f t="shared" si="3"/>
        <v>4.206479882476431</v>
      </c>
      <c r="T81" s="477">
        <f t="shared" si="3"/>
        <v>4.686479882476432</v>
      </c>
    </row>
    <row r="82" spans="4:20" ht="12.75">
      <c r="D82">
        <f>D70+D76</f>
        <v>70</v>
      </c>
      <c r="E82">
        <f t="shared" si="3"/>
        <v>70</v>
      </c>
      <c r="F82" s="477">
        <f t="shared" si="3"/>
        <v>4.2</v>
      </c>
      <c r="G82" s="477">
        <f t="shared" si="3"/>
        <v>36.10556683074593</v>
      </c>
      <c r="H82" s="477">
        <f t="shared" si="3"/>
        <v>40.305566830745924</v>
      </c>
      <c r="I82" s="477">
        <f t="shared" si="3"/>
        <v>0</v>
      </c>
      <c r="J82" s="477">
        <f t="shared" si="3"/>
        <v>0</v>
      </c>
      <c r="K82" s="477">
        <f t="shared" si="3"/>
        <v>0</v>
      </c>
      <c r="L82" s="477">
        <f t="shared" si="3"/>
        <v>4.199999999999999</v>
      </c>
      <c r="M82" s="477">
        <f t="shared" si="3"/>
        <v>36.66072860698783</v>
      </c>
      <c r="N82" s="477">
        <f t="shared" si="3"/>
        <v>40.860728606987834</v>
      </c>
      <c r="O82" s="477">
        <f t="shared" si="3"/>
        <v>3.36</v>
      </c>
      <c r="P82" s="477">
        <f t="shared" si="3"/>
        <v>29.302187277546384</v>
      </c>
      <c r="Q82" s="477">
        <f t="shared" si="3"/>
        <v>32.66218727754638</v>
      </c>
      <c r="R82" s="477">
        <f t="shared" si="3"/>
        <v>0.8399999999999999</v>
      </c>
      <c r="S82" s="477">
        <f t="shared" si="3"/>
        <v>7.3585413294414455</v>
      </c>
      <c r="T82" s="477">
        <f t="shared" si="3"/>
        <v>8.198541329441445</v>
      </c>
    </row>
    <row r="83" spans="4:20" ht="12.75">
      <c r="D83">
        <f>SUM(D79:D82)</f>
        <v>1031</v>
      </c>
      <c r="E83">
        <f aca="true" t="shared" si="5" ref="E83:T83">SUM(E79:E82)</f>
        <v>1031</v>
      </c>
      <c r="F83" s="477">
        <f t="shared" si="5"/>
        <v>61.86000000000001</v>
      </c>
      <c r="G83" s="477">
        <f t="shared" si="5"/>
        <v>539.49</v>
      </c>
      <c r="H83" s="477">
        <f t="shared" si="5"/>
        <v>601.35</v>
      </c>
      <c r="I83" s="477">
        <f t="shared" si="5"/>
        <v>0</v>
      </c>
      <c r="J83" s="477">
        <f t="shared" si="5"/>
        <v>0</v>
      </c>
      <c r="K83" s="477">
        <f t="shared" si="5"/>
        <v>0</v>
      </c>
      <c r="L83" s="477">
        <f t="shared" si="5"/>
        <v>61.86</v>
      </c>
      <c r="M83" s="477">
        <f t="shared" si="5"/>
        <v>539.4899999999999</v>
      </c>
      <c r="N83" s="477">
        <f t="shared" si="5"/>
        <v>601.3499999999999</v>
      </c>
      <c r="O83" s="477">
        <f t="shared" si="5"/>
        <v>49.488</v>
      </c>
      <c r="P83" s="477">
        <f t="shared" si="5"/>
        <v>431.5800000000001</v>
      </c>
      <c r="Q83" s="477">
        <f t="shared" si="5"/>
        <v>481.06800000000004</v>
      </c>
      <c r="R83" s="477">
        <f t="shared" si="5"/>
        <v>12.372</v>
      </c>
      <c r="S83" s="477">
        <f t="shared" si="5"/>
        <v>107.90999999999993</v>
      </c>
      <c r="T83" s="477">
        <f t="shared" si="5"/>
        <v>120.28199999999993</v>
      </c>
    </row>
  </sheetData>
  <sheetProtection/>
  <mergeCells count="31">
    <mergeCell ref="V10:V11"/>
    <mergeCell ref="P34:Q34"/>
    <mergeCell ref="C57:C58"/>
    <mergeCell ref="I57:K57"/>
    <mergeCell ref="O57:Q57"/>
    <mergeCell ref="E10:G10"/>
    <mergeCell ref="D57:D58"/>
    <mergeCell ref="B10:B11"/>
    <mergeCell ref="L57:N57"/>
    <mergeCell ref="A35:Q35"/>
    <mergeCell ref="F57:H57"/>
    <mergeCell ref="A10:A11"/>
    <mergeCell ref="C10:C11"/>
    <mergeCell ref="P9:V9"/>
    <mergeCell ref="E57:E58"/>
    <mergeCell ref="A7:S7"/>
    <mergeCell ref="P8:V8"/>
    <mergeCell ref="H10:J10"/>
    <mergeCell ref="U10:U11"/>
    <mergeCell ref="R57:T57"/>
    <mergeCell ref="T10:T11"/>
    <mergeCell ref="A5:Q5"/>
    <mergeCell ref="A36:Q36"/>
    <mergeCell ref="A4:P4"/>
    <mergeCell ref="D10:D11"/>
    <mergeCell ref="O37:Q37"/>
    <mergeCell ref="Q1:V1"/>
    <mergeCell ref="K10:M10"/>
    <mergeCell ref="N10:P10"/>
    <mergeCell ref="Q10:S10"/>
    <mergeCell ref="A3:Q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64"/>
  <sheetViews>
    <sheetView view="pageBreakPreview" zoomScaleSheetLayoutView="100" zoomScalePageLayoutView="0" workbookViewId="0" topLeftCell="A10">
      <selection activeCell="I35" sqref="A1:I35"/>
    </sheetView>
  </sheetViews>
  <sheetFormatPr defaultColWidth="9.140625" defaultRowHeight="12.75"/>
  <cols>
    <col min="1" max="1" width="9.140625" style="16" customWidth="1"/>
    <col min="2" max="2" width="17.140625" style="16" customWidth="1"/>
    <col min="3" max="3" width="16.57421875" style="16" customWidth="1"/>
    <col min="4" max="4" width="15.8515625" style="16" customWidth="1"/>
    <col min="5" max="5" width="18.8515625" style="16" customWidth="1"/>
    <col min="6" max="6" width="19.00390625" style="16" customWidth="1"/>
    <col min="7" max="7" width="22.57421875" style="16" customWidth="1"/>
    <col min="8" max="8" width="16.7109375" style="16" customWidth="1"/>
    <col min="9" max="9" width="30.140625" style="16" customWidth="1"/>
    <col min="10" max="16384" width="9.140625" style="16" customWidth="1"/>
  </cols>
  <sheetData>
    <row r="1" spans="9:10" ht="15">
      <c r="I1" s="42" t="s">
        <v>67</v>
      </c>
      <c r="J1" s="44"/>
    </row>
    <row r="2" spans="4:10" ht="15">
      <c r="D2" s="46" t="s">
        <v>0</v>
      </c>
      <c r="E2" s="46"/>
      <c r="F2" s="46"/>
      <c r="G2" s="46"/>
      <c r="H2" s="46"/>
      <c r="I2" s="46"/>
      <c r="J2" s="46"/>
    </row>
    <row r="3" spans="2:10" ht="20.25" customHeight="1">
      <c r="B3" s="175"/>
      <c r="C3" s="731" t="s">
        <v>747</v>
      </c>
      <c r="D3" s="731"/>
      <c r="E3" s="731"/>
      <c r="F3" s="731"/>
      <c r="G3" s="137"/>
      <c r="H3" s="137"/>
      <c r="I3" s="137"/>
      <c r="J3" s="45"/>
    </row>
    <row r="4" ht="10.5" customHeight="1"/>
    <row r="5" spans="1:9" ht="30.75" customHeight="1">
      <c r="A5" s="732" t="s">
        <v>820</v>
      </c>
      <c r="B5" s="732"/>
      <c r="C5" s="732"/>
      <c r="D5" s="732"/>
      <c r="E5" s="732"/>
      <c r="F5" s="732"/>
      <c r="G5" s="732"/>
      <c r="H5" s="732"/>
      <c r="I5" s="732"/>
    </row>
    <row r="7" ht="0.75" customHeight="1"/>
    <row r="8" spans="1:9" ht="12.75">
      <c r="A8" s="37" t="s">
        <v>1003</v>
      </c>
      <c r="I8" s="34" t="s">
        <v>23</v>
      </c>
    </row>
    <row r="9" spans="4:22" ht="12.75">
      <c r="D9" s="670" t="s">
        <v>837</v>
      </c>
      <c r="E9" s="670"/>
      <c r="F9" s="670"/>
      <c r="G9" s="670"/>
      <c r="H9" s="670"/>
      <c r="I9" s="670"/>
      <c r="U9" s="20"/>
      <c r="V9" s="23"/>
    </row>
    <row r="10" spans="1:9" ht="44.25" customHeight="1">
      <c r="A10" s="5" t="s">
        <v>2</v>
      </c>
      <c r="B10" s="5" t="s">
        <v>3</v>
      </c>
      <c r="C10" s="2" t="s">
        <v>862</v>
      </c>
      <c r="D10" s="2" t="s">
        <v>864</v>
      </c>
      <c r="E10" s="2" t="s">
        <v>116</v>
      </c>
      <c r="F10" s="5" t="s">
        <v>225</v>
      </c>
      <c r="G10" s="2" t="s">
        <v>713</v>
      </c>
      <c r="H10" s="2" t="s">
        <v>157</v>
      </c>
      <c r="I10" s="35" t="s">
        <v>865</v>
      </c>
    </row>
    <row r="11" spans="1:9" s="123" customFormat="1" ht="15.75" customHeight="1">
      <c r="A11" s="68">
        <v>1</v>
      </c>
      <c r="B11" s="67">
        <v>2</v>
      </c>
      <c r="C11" s="68">
        <v>3</v>
      </c>
      <c r="D11" s="67">
        <v>4</v>
      </c>
      <c r="E11" s="68">
        <v>5</v>
      </c>
      <c r="F11" s="67">
        <v>6</v>
      </c>
      <c r="G11" s="68">
        <v>7</v>
      </c>
      <c r="H11" s="67">
        <v>8</v>
      </c>
      <c r="I11" s="68">
        <v>9</v>
      </c>
    </row>
    <row r="12" spans="1:9" ht="15" customHeight="1">
      <c r="A12" s="19">
        <v>1</v>
      </c>
      <c r="B12" s="395" t="s">
        <v>923</v>
      </c>
      <c r="C12" s="408">
        <v>5.917995</v>
      </c>
      <c r="D12" s="408">
        <v>0</v>
      </c>
      <c r="E12" s="426">
        <v>5.549696930946292</v>
      </c>
      <c r="F12" s="426">
        <v>0</v>
      </c>
      <c r="G12" s="426">
        <v>750</v>
      </c>
      <c r="H12" s="408">
        <v>4.175478675910931</v>
      </c>
      <c r="I12" s="408">
        <f>D12+E12+F12-H12</f>
        <v>1.3742182550353608</v>
      </c>
    </row>
    <row r="13" spans="1:9" ht="14.25" customHeight="1">
      <c r="A13" s="19">
        <v>2</v>
      </c>
      <c r="B13" s="395" t="s">
        <v>924</v>
      </c>
      <c r="C13" s="408">
        <v>1.8195075</v>
      </c>
      <c r="D13" s="408">
        <v>0</v>
      </c>
      <c r="E13" s="408">
        <v>1.7062730179028134</v>
      </c>
      <c r="F13" s="408">
        <v>0</v>
      </c>
      <c r="G13" s="426">
        <v>750</v>
      </c>
      <c r="H13" s="408">
        <v>1.288798642408907</v>
      </c>
      <c r="I13" s="408">
        <f>D13+E13+F13-H13</f>
        <v>0.4174743754939063</v>
      </c>
    </row>
    <row r="14" spans="1:9" ht="12" customHeight="1">
      <c r="A14" s="19">
        <v>3</v>
      </c>
      <c r="B14" s="395" t="s">
        <v>925</v>
      </c>
      <c r="C14" s="408">
        <v>0.47351250000000006</v>
      </c>
      <c r="D14" s="408">
        <v>0</v>
      </c>
      <c r="E14" s="408">
        <v>0.44404411764705887</v>
      </c>
      <c r="F14" s="408">
        <v>0</v>
      </c>
      <c r="G14" s="426">
        <v>750</v>
      </c>
      <c r="H14" s="408">
        <v>0.334524819534413</v>
      </c>
      <c r="I14" s="408">
        <f>D14+E14+F14-H14</f>
        <v>0.10951929811264588</v>
      </c>
    </row>
    <row r="15" spans="1:9" ht="12.75">
      <c r="A15" s="19">
        <v>4</v>
      </c>
      <c r="B15" s="395" t="s">
        <v>926</v>
      </c>
      <c r="C15" s="408">
        <v>0.586485</v>
      </c>
      <c r="D15" s="408">
        <v>0</v>
      </c>
      <c r="E15" s="408">
        <v>0.5499859335038364</v>
      </c>
      <c r="F15" s="408">
        <v>0</v>
      </c>
      <c r="G15" s="426">
        <v>750</v>
      </c>
      <c r="H15" s="408">
        <v>0.414422862145749</v>
      </c>
      <c r="I15" s="408">
        <f>D15+E15+F15-H15</f>
        <v>0.13556307135808737</v>
      </c>
    </row>
    <row r="16" spans="1:9" ht="15.75" customHeight="1">
      <c r="A16" s="19">
        <v>5</v>
      </c>
      <c r="B16" s="20"/>
      <c r="C16" s="20"/>
      <c r="D16" s="20"/>
      <c r="E16" s="20"/>
      <c r="F16" s="20"/>
      <c r="G16" s="20"/>
      <c r="H16" s="20"/>
      <c r="I16" s="20"/>
    </row>
    <row r="17" spans="1:9" ht="12.75" customHeight="1">
      <c r="A17" s="19">
        <v>6</v>
      </c>
      <c r="B17" s="20"/>
      <c r="C17" s="20"/>
      <c r="D17" s="20"/>
      <c r="E17" s="20"/>
      <c r="F17" s="20"/>
      <c r="G17" s="20"/>
      <c r="H17" s="20"/>
      <c r="I17" s="20"/>
    </row>
    <row r="18" spans="1:9" ht="12.75" customHeight="1">
      <c r="A18" s="19">
        <v>7</v>
      </c>
      <c r="B18" s="20"/>
      <c r="C18" s="20"/>
      <c r="D18" s="20"/>
      <c r="E18" s="20"/>
      <c r="F18" s="20"/>
      <c r="G18" s="20"/>
      <c r="H18" s="20"/>
      <c r="I18" s="20"/>
    </row>
    <row r="19" spans="1:9" ht="12.75">
      <c r="A19" s="19">
        <v>8</v>
      </c>
      <c r="B19" s="20"/>
      <c r="C19" s="20"/>
      <c r="D19" s="20"/>
      <c r="E19" s="31"/>
      <c r="F19" s="31"/>
      <c r="G19" s="31"/>
      <c r="H19" s="31"/>
      <c r="I19" s="20"/>
    </row>
    <row r="20" spans="1:9" ht="12.75">
      <c r="A20" s="19">
        <v>9</v>
      </c>
      <c r="B20" s="20"/>
      <c r="C20" s="20"/>
      <c r="D20" s="20"/>
      <c r="E20" s="20"/>
      <c r="F20" s="20"/>
      <c r="G20" s="20"/>
      <c r="H20" s="20"/>
      <c r="I20" s="20"/>
    </row>
    <row r="21" spans="1:9" ht="12.75">
      <c r="A21" s="19">
        <v>10</v>
      </c>
      <c r="B21" s="20"/>
      <c r="C21" s="20"/>
      <c r="D21" s="20"/>
      <c r="E21" s="20"/>
      <c r="F21" s="20"/>
      <c r="G21" s="20"/>
      <c r="H21" s="20"/>
      <c r="I21" s="20"/>
    </row>
    <row r="22" spans="1:9" ht="12.75">
      <c r="A22" s="19">
        <v>11</v>
      </c>
      <c r="B22" s="20"/>
      <c r="C22" s="20"/>
      <c r="D22" s="20"/>
      <c r="E22" s="20"/>
      <c r="F22" s="20"/>
      <c r="G22" s="20"/>
      <c r="H22" s="20"/>
      <c r="I22" s="20"/>
    </row>
    <row r="23" spans="1:9" ht="12.75">
      <c r="A23" s="19">
        <v>12</v>
      </c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19">
        <v>13</v>
      </c>
      <c r="B24" s="20"/>
      <c r="C24" s="20"/>
      <c r="D24" s="20"/>
      <c r="E24" s="20"/>
      <c r="F24" s="20"/>
      <c r="G24" s="20"/>
      <c r="H24" s="20"/>
      <c r="I24" s="20"/>
    </row>
    <row r="25" spans="1:9" ht="12.75">
      <c r="A25" s="19">
        <v>14</v>
      </c>
      <c r="B25" s="20"/>
      <c r="C25" s="20"/>
      <c r="D25" s="20"/>
      <c r="E25" s="20"/>
      <c r="F25" s="20"/>
      <c r="G25" s="20"/>
      <c r="H25" s="20"/>
      <c r="I25" s="20"/>
    </row>
    <row r="26" spans="1:9" ht="12.75">
      <c r="A26" s="19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12.75">
      <c r="A27" s="21" t="s">
        <v>7</v>
      </c>
      <c r="B27" s="20"/>
      <c r="C27" s="20"/>
      <c r="D27" s="20"/>
      <c r="E27" s="20"/>
      <c r="F27" s="20"/>
      <c r="G27" s="20"/>
      <c r="H27" s="20"/>
      <c r="I27" s="20"/>
    </row>
    <row r="28" spans="1:9" ht="12.75">
      <c r="A28" s="21" t="s">
        <v>7</v>
      </c>
      <c r="B28" s="20"/>
      <c r="C28" s="20"/>
      <c r="D28" s="20"/>
      <c r="E28" s="20"/>
      <c r="F28" s="20"/>
      <c r="G28" s="20"/>
      <c r="H28" s="20"/>
      <c r="I28" s="20"/>
    </row>
    <row r="29" spans="1:9" ht="12.75">
      <c r="A29" s="3" t="s">
        <v>18</v>
      </c>
      <c r="B29" s="20"/>
      <c r="C29" s="408">
        <f>SUM(C12:C28)</f>
        <v>8.797500000000001</v>
      </c>
      <c r="D29" s="408">
        <f aca="true" t="shared" si="0" ref="D29:I29">SUM(D12:D28)</f>
        <v>0</v>
      </c>
      <c r="E29" s="408">
        <f t="shared" si="0"/>
        <v>8.25</v>
      </c>
      <c r="F29" s="408">
        <f t="shared" si="0"/>
        <v>0</v>
      </c>
      <c r="G29" s="408"/>
      <c r="H29" s="408">
        <f t="shared" si="0"/>
        <v>6.2132249999999996</v>
      </c>
      <c r="I29" s="408">
        <f t="shared" si="0"/>
        <v>2.0367750000000004</v>
      </c>
    </row>
    <row r="30" spans="5:9" ht="12.75">
      <c r="E30" s="32"/>
      <c r="F30" s="32"/>
      <c r="G30" s="32"/>
      <c r="H30" s="23"/>
      <c r="I30" s="23"/>
    </row>
    <row r="31" spans="5:9" ht="12.75">
      <c r="E31" s="12"/>
      <c r="F31" s="12"/>
      <c r="G31" s="12"/>
      <c r="H31" s="32"/>
      <c r="I31" s="23"/>
    </row>
    <row r="32" spans="1:10" ht="12.75">
      <c r="A32" s="530" t="s">
        <v>1004</v>
      </c>
      <c r="E32" s="37"/>
      <c r="F32" s="37"/>
      <c r="G32" s="37"/>
      <c r="I32" s="88" t="s">
        <v>12</v>
      </c>
      <c r="J32" s="88"/>
    </row>
    <row r="33" spans="5:9" ht="12.75">
      <c r="E33" s="611" t="s">
        <v>13</v>
      </c>
      <c r="F33" s="611"/>
      <c r="G33" s="611"/>
      <c r="H33" s="611"/>
      <c r="I33" s="611"/>
    </row>
    <row r="34" spans="5:9" ht="12.75">
      <c r="E34" s="611" t="s">
        <v>19</v>
      </c>
      <c r="F34" s="611"/>
      <c r="G34" s="611"/>
      <c r="H34" s="611"/>
      <c r="I34" s="611"/>
    </row>
    <row r="35" spans="9:12" ht="12.75">
      <c r="I35" s="37" t="s">
        <v>85</v>
      </c>
      <c r="J35" s="37"/>
      <c r="K35" s="37"/>
      <c r="L35" s="37"/>
    </row>
    <row r="39" spans="3:8" ht="12.75">
      <c r="C39" s="16">
        <v>356.37</v>
      </c>
      <c r="D39" s="16">
        <v>432.696</v>
      </c>
      <c r="E39" s="16">
        <f>C39+D39</f>
        <v>789.066</v>
      </c>
      <c r="F39" s="16">
        <f>E39*750/100000</f>
        <v>5.917995</v>
      </c>
      <c r="G39" s="407">
        <v>556.7304901214575</v>
      </c>
      <c r="H39" s="407">
        <f>G39*750/100000</f>
        <v>4.175478675910931</v>
      </c>
    </row>
    <row r="40" spans="3:8" ht="12.75">
      <c r="C40" s="16">
        <v>122.976</v>
      </c>
      <c r="D40" s="16">
        <v>119.625</v>
      </c>
      <c r="E40" s="16">
        <f>C40+D40</f>
        <v>242.601</v>
      </c>
      <c r="F40" s="16">
        <f>E40*750/100000</f>
        <v>1.8195075</v>
      </c>
      <c r="G40" s="407">
        <v>171.83981898785427</v>
      </c>
      <c r="H40" s="407">
        <f>G40*750/100000</f>
        <v>1.288798642408907</v>
      </c>
    </row>
    <row r="41" spans="3:8" ht="12.75">
      <c r="C41" s="16">
        <v>29.673</v>
      </c>
      <c r="D41" s="16">
        <v>33.462</v>
      </c>
      <c r="E41" s="16">
        <f>C41+D41</f>
        <v>63.135000000000005</v>
      </c>
      <c r="F41" s="16">
        <f>E41*750/100000</f>
        <v>0.47351250000000006</v>
      </c>
      <c r="G41" s="407">
        <v>44.603309271255064</v>
      </c>
      <c r="H41" s="407">
        <f>G41*750/100000</f>
        <v>0.334524819534413</v>
      </c>
    </row>
    <row r="42" spans="3:8" ht="12.75">
      <c r="C42" s="16">
        <v>36.981</v>
      </c>
      <c r="D42" s="16">
        <v>41.217</v>
      </c>
      <c r="E42" s="16">
        <f>C42+D42</f>
        <v>78.19800000000001</v>
      </c>
      <c r="F42" s="16">
        <f>E42*750/100000</f>
        <v>0.586485</v>
      </c>
      <c r="G42" s="407">
        <v>55.2563816194332</v>
      </c>
      <c r="H42" s="407">
        <f>G42*750/100000</f>
        <v>0.414422862145749</v>
      </c>
    </row>
    <row r="43" spans="3:8" ht="12.75">
      <c r="C43" s="16">
        <f aca="true" t="shared" si="1" ref="C43:H43">SUM(C39:C42)</f>
        <v>546</v>
      </c>
      <c r="D43" s="16">
        <f t="shared" si="1"/>
        <v>627</v>
      </c>
      <c r="E43" s="16">
        <f t="shared" si="1"/>
        <v>1173</v>
      </c>
      <c r="F43" s="16">
        <f t="shared" si="1"/>
        <v>8.797500000000001</v>
      </c>
      <c r="G43" s="407">
        <v>828.4300000000001</v>
      </c>
      <c r="H43" s="407">
        <f t="shared" si="1"/>
        <v>6.2132249999999996</v>
      </c>
    </row>
    <row r="44" ht="12.75">
      <c r="G44" s="407"/>
    </row>
    <row r="47" spans="3:9" ht="12.75">
      <c r="C47" s="407">
        <f>'T6_FG_py_Utlsn'!D41</f>
        <v>16970</v>
      </c>
      <c r="D47" s="16">
        <f>'T6A_FG_Upy_Utlsn '!E51</f>
        <v>13112</v>
      </c>
      <c r="E47" s="407">
        <f>C47+D47</f>
        <v>30082</v>
      </c>
      <c r="F47" s="16">
        <f>C47*100*210/1000/1000</f>
        <v>356.37</v>
      </c>
      <c r="G47" s="16">
        <f>D47*150*220/1000/1000</f>
        <v>432.696</v>
      </c>
      <c r="H47" s="16">
        <f>F47+G47</f>
        <v>789.066</v>
      </c>
      <c r="I47" s="16">
        <f>H47*750/100000</f>
        <v>5.917995</v>
      </c>
    </row>
    <row r="48" spans="3:9" ht="12.75">
      <c r="C48" s="407">
        <f>'T6_FG_py_Utlsn'!D42</f>
        <v>5856</v>
      </c>
      <c r="D48" s="16">
        <f>'T6A_FG_Upy_Utlsn '!E52</f>
        <v>3625</v>
      </c>
      <c r="E48" s="407">
        <f>C48+D48</f>
        <v>9481</v>
      </c>
      <c r="F48" s="16">
        <f>C48*100*210/1000/1000</f>
        <v>122.976</v>
      </c>
      <c r="G48" s="16">
        <f>D48*150*220/1000/1000</f>
        <v>119.625</v>
      </c>
      <c r="H48" s="16">
        <f>F48+G48</f>
        <v>242.601</v>
      </c>
      <c r="I48" s="16">
        <f>H48*750/100000</f>
        <v>1.8195075</v>
      </c>
    </row>
    <row r="49" spans="3:9" ht="12.75">
      <c r="C49" s="407">
        <f>'T6_FG_py_Utlsn'!D43</f>
        <v>1413</v>
      </c>
      <c r="D49" s="16">
        <f>'T6A_FG_Upy_Utlsn '!E53</f>
        <v>1014</v>
      </c>
      <c r="E49" s="407">
        <f>C49+D49</f>
        <v>2427</v>
      </c>
      <c r="F49" s="16">
        <f>C49*100*210/1000/1000</f>
        <v>29.673</v>
      </c>
      <c r="G49" s="16">
        <f>D49*150*220/1000/1000</f>
        <v>33.462</v>
      </c>
      <c r="H49" s="16">
        <f>F49+G49</f>
        <v>63.135000000000005</v>
      </c>
      <c r="I49" s="16">
        <f>H49*750/100000</f>
        <v>0.47351250000000006</v>
      </c>
    </row>
    <row r="50" spans="3:9" ht="12.75">
      <c r="C50" s="407">
        <f>'T6_FG_py_Utlsn'!D44</f>
        <v>1761</v>
      </c>
      <c r="D50" s="16">
        <f>'T6A_FG_Upy_Utlsn '!E54</f>
        <v>1249</v>
      </c>
      <c r="E50" s="407">
        <f>C50+D50</f>
        <v>3010</v>
      </c>
      <c r="F50" s="16">
        <f>C50*100*210/1000/1000</f>
        <v>36.981</v>
      </c>
      <c r="G50" s="16">
        <f>D50*150*220/1000/1000</f>
        <v>41.217</v>
      </c>
      <c r="H50" s="16">
        <f>F50+G50</f>
        <v>78.19800000000001</v>
      </c>
      <c r="I50" s="16">
        <f>H50*750/100000</f>
        <v>0.586485</v>
      </c>
    </row>
    <row r="51" spans="3:9" ht="12.75">
      <c r="C51" s="407">
        <f>SUM(C47:C50)</f>
        <v>26000</v>
      </c>
      <c r="D51" s="407">
        <f>SUM(D47:D50)</f>
        <v>19000</v>
      </c>
      <c r="E51" s="407">
        <f>SUM(E47:E50)</f>
        <v>45000</v>
      </c>
      <c r="G51" s="16">
        <f>SUM(G47:G50)</f>
        <v>627</v>
      </c>
      <c r="H51" s="16">
        <f>SUM(H47:H50)</f>
        <v>1173</v>
      </c>
      <c r="I51" s="16">
        <f>SUM(I47:I50)</f>
        <v>8.797500000000001</v>
      </c>
    </row>
    <row r="54" spans="3:9" ht="12.75">
      <c r="C54" s="16">
        <v>789.066</v>
      </c>
      <c r="D54" s="16">
        <f>C54/C$58*100</f>
        <v>67.2690537084399</v>
      </c>
      <c r="E54" s="407">
        <f>F$58*D54/100</f>
        <v>5.549696930946292</v>
      </c>
      <c r="G54" s="16">
        <v>247.63475615358104</v>
      </c>
      <c r="H54" s="16">
        <v>295.5099747368421</v>
      </c>
      <c r="I54" s="407">
        <f>G54+H54</f>
        <v>543.1447308904231</v>
      </c>
    </row>
    <row r="55" spans="3:9" ht="12.75">
      <c r="C55" s="16">
        <v>242.601</v>
      </c>
      <c r="D55" s="16">
        <f>C55/C$58*100</f>
        <v>20.68209718670077</v>
      </c>
      <c r="E55" s="407">
        <f>F$58*D55/100</f>
        <v>1.7062730179028134</v>
      </c>
      <c r="G55" s="16">
        <v>86.06189586380584</v>
      </c>
      <c r="H55" s="16">
        <v>81.6979605263158</v>
      </c>
      <c r="I55" s="407">
        <f>G55+H55</f>
        <v>167.75985639012163</v>
      </c>
    </row>
    <row r="56" spans="3:9" ht="12.75">
      <c r="C56" s="16">
        <v>63.135000000000005</v>
      </c>
      <c r="D56" s="16">
        <f>C56/C$58*100</f>
        <v>5.382352941176471</v>
      </c>
      <c r="E56" s="407">
        <f>F$58*D56/100</f>
        <v>0.44404411764705887</v>
      </c>
      <c r="G56" s="16">
        <v>20.057269001129583</v>
      </c>
      <c r="H56" s="16">
        <v>22.852891578947368</v>
      </c>
      <c r="I56" s="407">
        <f>G56+H56</f>
        <v>42.91016058007695</v>
      </c>
    </row>
    <row r="57" spans="3:9" ht="12.75">
      <c r="C57" s="16">
        <v>78.19800000000001</v>
      </c>
      <c r="D57" s="16">
        <f>C57/C$58*100</f>
        <v>6.666496163682865</v>
      </c>
      <c r="E57" s="407">
        <f>F$58*D57/100</f>
        <v>0.5499859335038364</v>
      </c>
      <c r="G57" s="16">
        <v>25.945278981483575</v>
      </c>
      <c r="H57" s="16">
        <v>28.149173157894737</v>
      </c>
      <c r="I57" s="407">
        <f>G57+H57</f>
        <v>54.09445213937831</v>
      </c>
    </row>
    <row r="58" spans="3:9" ht="12.75">
      <c r="C58" s="16">
        <f>SUM(C54:C57)</f>
        <v>1173</v>
      </c>
      <c r="E58" s="16">
        <f>SUM(E54:E57)</f>
        <v>8.25</v>
      </c>
      <c r="F58" s="16">
        <v>8.25</v>
      </c>
      <c r="I58" s="16">
        <f>SUM(I54:I57)</f>
        <v>807.9092</v>
      </c>
    </row>
    <row r="60" spans="7:9" ht="12.75">
      <c r="G60" s="16">
        <v>247.63475615358104</v>
      </c>
      <c r="I60" s="16">
        <v>543.1447308904231</v>
      </c>
    </row>
    <row r="61" spans="7:9" ht="12.75">
      <c r="G61" s="16">
        <v>86.06189586380584</v>
      </c>
      <c r="I61" s="16">
        <v>167.75985639012163</v>
      </c>
    </row>
    <row r="62" spans="7:9" ht="12.75">
      <c r="G62" s="16">
        <v>20.057269001129583</v>
      </c>
      <c r="I62" s="16">
        <v>42.91016058007695</v>
      </c>
    </row>
    <row r="63" spans="7:9" ht="12.75">
      <c r="G63" s="16">
        <v>25.945278981483575</v>
      </c>
      <c r="I63" s="16">
        <v>54.09445213937831</v>
      </c>
    </row>
    <row r="64" ht="12.75">
      <c r="I64" s="16">
        <v>807.9092</v>
      </c>
    </row>
  </sheetData>
  <sheetProtection/>
  <mergeCells count="5">
    <mergeCell ref="C3:F3"/>
    <mergeCell ref="D9:I9"/>
    <mergeCell ref="E33:I33"/>
    <mergeCell ref="E34:I34"/>
    <mergeCell ref="A5:I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32"/>
  <sheetViews>
    <sheetView view="pageBreakPreview" zoomScale="81" zoomScaleSheetLayoutView="81" zoomScalePageLayoutView="0" workbookViewId="0" topLeftCell="A8">
      <selection activeCell="F12" sqref="F12:F15"/>
    </sheetView>
  </sheetViews>
  <sheetFormatPr defaultColWidth="9.140625" defaultRowHeight="12.75"/>
  <cols>
    <col min="1" max="1" width="4.421875" style="16" customWidth="1"/>
    <col min="2" max="2" width="37.28125" style="16" customWidth="1"/>
    <col min="3" max="3" width="12.28125" style="16" customWidth="1"/>
    <col min="4" max="5" width="15.140625" style="16" customWidth="1"/>
    <col min="6" max="6" width="15.8515625" style="16" customWidth="1"/>
    <col min="7" max="7" width="12.57421875" style="138" customWidth="1"/>
    <col min="8" max="8" width="30.28125" style="16" customWidth="1"/>
    <col min="9" max="16384" width="9.140625" style="16" customWidth="1"/>
  </cols>
  <sheetData>
    <row r="1" spans="4:14" ht="15">
      <c r="D1" s="37"/>
      <c r="E1" s="37"/>
      <c r="F1" s="37"/>
      <c r="H1" s="42" t="s">
        <v>68</v>
      </c>
      <c r="I1" s="37"/>
      <c r="M1" s="44"/>
      <c r="N1" s="44"/>
    </row>
    <row r="2" spans="1:14" ht="15">
      <c r="A2" s="686" t="s">
        <v>0</v>
      </c>
      <c r="B2" s="686"/>
      <c r="C2" s="686"/>
      <c r="D2" s="686"/>
      <c r="E2" s="686"/>
      <c r="F2" s="686"/>
      <c r="G2" s="686"/>
      <c r="H2" s="686"/>
      <c r="I2" s="46"/>
      <c r="J2" s="46"/>
      <c r="K2" s="46"/>
      <c r="L2" s="46"/>
      <c r="M2" s="46"/>
      <c r="N2" s="46"/>
    </row>
    <row r="3" spans="1:14" ht="20.25">
      <c r="A3" s="587" t="s">
        <v>747</v>
      </c>
      <c r="B3" s="587"/>
      <c r="C3" s="587"/>
      <c r="D3" s="587"/>
      <c r="E3" s="587"/>
      <c r="F3" s="587"/>
      <c r="G3" s="587"/>
      <c r="H3" s="587"/>
      <c r="I3" s="45"/>
      <c r="J3" s="45"/>
      <c r="K3" s="45"/>
      <c r="L3" s="45"/>
      <c r="M3" s="45"/>
      <c r="N3" s="45"/>
    </row>
    <row r="4" ht="10.5" customHeight="1">
      <c r="G4" s="175"/>
    </row>
    <row r="5" spans="1:8" ht="19.5" customHeight="1">
      <c r="A5" s="588" t="s">
        <v>821</v>
      </c>
      <c r="B5" s="686"/>
      <c r="C5" s="686"/>
      <c r="D5" s="686"/>
      <c r="E5" s="686"/>
      <c r="F5" s="686"/>
      <c r="G5" s="686"/>
      <c r="H5" s="686"/>
    </row>
    <row r="7" spans="1:10" s="14" customFormat="1" ht="15.75" customHeight="1" hidden="1">
      <c r="A7" s="16"/>
      <c r="B7" s="16"/>
      <c r="C7" s="16"/>
      <c r="D7" s="16"/>
      <c r="E7" s="16"/>
      <c r="F7" s="16"/>
      <c r="G7" s="138"/>
      <c r="H7" s="16"/>
      <c r="I7" s="16"/>
      <c r="J7" s="16"/>
    </row>
    <row r="8" spans="1:9" s="14" customFormat="1" ht="15.75">
      <c r="A8" s="581" t="s">
        <v>1003</v>
      </c>
      <c r="B8" s="581"/>
      <c r="C8" s="16"/>
      <c r="D8" s="16"/>
      <c r="E8" s="16"/>
      <c r="F8" s="16"/>
      <c r="G8" s="138"/>
      <c r="H8" s="34" t="s">
        <v>27</v>
      </c>
      <c r="I8" s="16"/>
    </row>
    <row r="9" spans="1:20" s="14" customFormat="1" ht="15.75">
      <c r="A9" s="15"/>
      <c r="B9" s="16"/>
      <c r="C9" s="16"/>
      <c r="D9" s="108"/>
      <c r="E9" s="108"/>
      <c r="G9" s="670" t="s">
        <v>837</v>
      </c>
      <c r="H9" s="670"/>
      <c r="J9" s="121"/>
      <c r="K9" s="121"/>
      <c r="L9" s="121"/>
      <c r="S9" s="134"/>
      <c r="T9" s="132"/>
    </row>
    <row r="10" spans="1:12" s="38" customFormat="1" ht="55.5" customHeight="1">
      <c r="A10" s="40"/>
      <c r="B10" s="5" t="s">
        <v>28</v>
      </c>
      <c r="C10" s="5" t="s">
        <v>866</v>
      </c>
      <c r="D10" s="5" t="s">
        <v>829</v>
      </c>
      <c r="E10" s="5" t="s">
        <v>224</v>
      </c>
      <c r="F10" s="5" t="s">
        <v>225</v>
      </c>
      <c r="G10" s="5" t="s">
        <v>74</v>
      </c>
      <c r="H10" s="5" t="s">
        <v>867</v>
      </c>
      <c r="J10" s="536"/>
      <c r="K10" s="536"/>
      <c r="L10" s="536"/>
    </row>
    <row r="11" spans="1:8" s="38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31" t="s">
        <v>29</v>
      </c>
      <c r="B12" s="31" t="s">
        <v>30</v>
      </c>
      <c r="C12" s="734">
        <v>11.3</v>
      </c>
      <c r="D12" s="734">
        <v>0</v>
      </c>
      <c r="E12" s="734">
        <v>11.3</v>
      </c>
      <c r="F12" s="734">
        <v>0</v>
      </c>
      <c r="G12" s="171"/>
      <c r="H12" s="734">
        <f>D12+E12-G14</f>
        <v>8.3</v>
      </c>
    </row>
    <row r="13" spans="1:8" ht="20.25" customHeight="1">
      <c r="A13" s="20"/>
      <c r="B13" s="20" t="s">
        <v>31</v>
      </c>
      <c r="C13" s="734"/>
      <c r="D13" s="734"/>
      <c r="E13" s="734"/>
      <c r="F13" s="734"/>
      <c r="G13" s="171"/>
      <c r="H13" s="734"/>
    </row>
    <row r="14" spans="1:8" ht="17.25" customHeight="1">
      <c r="A14" s="20"/>
      <c r="B14" s="20" t="s">
        <v>189</v>
      </c>
      <c r="C14" s="734"/>
      <c r="D14" s="734"/>
      <c r="E14" s="734"/>
      <c r="F14" s="734"/>
      <c r="G14" s="171">
        <v>3</v>
      </c>
      <c r="H14" s="734"/>
    </row>
    <row r="15" spans="1:8" s="38" customFormat="1" ht="33.75" customHeight="1">
      <c r="A15" s="39"/>
      <c r="B15" s="39" t="s">
        <v>190</v>
      </c>
      <c r="C15" s="734"/>
      <c r="D15" s="734"/>
      <c r="E15" s="734"/>
      <c r="F15" s="734"/>
      <c r="G15" s="114"/>
      <c r="H15" s="734"/>
    </row>
    <row r="16" spans="1:8" s="38" customFormat="1" ht="12.75">
      <c r="A16" s="39"/>
      <c r="B16" s="40" t="s">
        <v>32</v>
      </c>
      <c r="C16" s="114">
        <f>C12</f>
        <v>11.3</v>
      </c>
      <c r="D16" s="114">
        <f>D12</f>
        <v>0</v>
      </c>
      <c r="E16" s="114">
        <f>E12</f>
        <v>11.3</v>
      </c>
      <c r="F16" s="114">
        <f>F12</f>
        <v>0</v>
      </c>
      <c r="G16" s="114">
        <f>G12+G13+G14+G15</f>
        <v>3</v>
      </c>
      <c r="H16" s="114">
        <f>H12</f>
        <v>8.3</v>
      </c>
    </row>
    <row r="17" spans="1:12" s="38" customFormat="1" ht="40.5" customHeight="1">
      <c r="A17" s="40" t="s">
        <v>33</v>
      </c>
      <c r="B17" s="40" t="s">
        <v>223</v>
      </c>
      <c r="C17" s="733">
        <v>0</v>
      </c>
      <c r="D17" s="733">
        <v>0</v>
      </c>
      <c r="E17" s="733">
        <v>0</v>
      </c>
      <c r="F17" s="733">
        <v>0</v>
      </c>
      <c r="G17" s="114"/>
      <c r="H17" s="733">
        <f>G18</f>
        <v>4</v>
      </c>
      <c r="L17" s="38">
        <v>1.86</v>
      </c>
    </row>
    <row r="18" spans="1:12" ht="28.5" customHeight="1">
      <c r="A18" s="20"/>
      <c r="B18" s="164" t="s">
        <v>192</v>
      </c>
      <c r="C18" s="733"/>
      <c r="D18" s="733"/>
      <c r="E18" s="733"/>
      <c r="F18" s="733"/>
      <c r="G18" s="171">
        <v>4</v>
      </c>
      <c r="H18" s="733"/>
      <c r="L18" s="16">
        <v>-109.58</v>
      </c>
    </row>
    <row r="19" spans="1:12" ht="19.5" customHeight="1">
      <c r="A19" s="20"/>
      <c r="B19" s="39" t="s">
        <v>34</v>
      </c>
      <c r="C19" s="733"/>
      <c r="D19" s="733"/>
      <c r="E19" s="733"/>
      <c r="F19" s="733"/>
      <c r="G19" s="171"/>
      <c r="H19" s="733"/>
      <c r="L19" s="16">
        <f>L17+L18</f>
        <v>-107.72</v>
      </c>
    </row>
    <row r="20" spans="1:8" ht="21.75" customHeight="1">
      <c r="A20" s="20"/>
      <c r="B20" s="39" t="s">
        <v>193</v>
      </c>
      <c r="C20" s="733"/>
      <c r="D20" s="733"/>
      <c r="E20" s="733"/>
      <c r="F20" s="733"/>
      <c r="G20" s="171"/>
      <c r="H20" s="733"/>
    </row>
    <row r="21" spans="1:8" s="38" customFormat="1" ht="27.75" customHeight="1">
      <c r="A21" s="39"/>
      <c r="B21" s="39" t="s">
        <v>35</v>
      </c>
      <c r="C21" s="733"/>
      <c r="D21" s="733"/>
      <c r="E21" s="733"/>
      <c r="F21" s="733"/>
      <c r="G21" s="114"/>
      <c r="H21" s="733"/>
    </row>
    <row r="22" spans="1:8" s="38" customFormat="1" ht="19.5" customHeight="1">
      <c r="A22" s="39"/>
      <c r="B22" s="39" t="s">
        <v>191</v>
      </c>
      <c r="C22" s="733"/>
      <c r="D22" s="733"/>
      <c r="E22" s="733"/>
      <c r="F22" s="733"/>
      <c r="G22" s="114"/>
      <c r="H22" s="733"/>
    </row>
    <row r="23" spans="1:8" s="38" customFormat="1" ht="27.75" customHeight="1">
      <c r="A23" s="39"/>
      <c r="B23" s="39" t="s">
        <v>194</v>
      </c>
      <c r="C23" s="733"/>
      <c r="D23" s="733"/>
      <c r="E23" s="733"/>
      <c r="F23" s="733"/>
      <c r="G23" s="114"/>
      <c r="H23" s="733"/>
    </row>
    <row r="24" spans="1:8" s="38" customFormat="1" ht="18.75" customHeight="1">
      <c r="A24" s="40"/>
      <c r="B24" s="39" t="s">
        <v>195</v>
      </c>
      <c r="C24" s="733"/>
      <c r="D24" s="733"/>
      <c r="E24" s="733"/>
      <c r="F24" s="733"/>
      <c r="G24" s="114"/>
      <c r="H24" s="733"/>
    </row>
    <row r="25" spans="1:8" s="38" customFormat="1" ht="19.5" customHeight="1">
      <c r="A25" s="40"/>
      <c r="B25" s="40" t="s">
        <v>32</v>
      </c>
      <c r="C25" s="18">
        <f>C17</f>
        <v>0</v>
      </c>
      <c r="D25" s="18">
        <f>D17</f>
        <v>0</v>
      </c>
      <c r="E25" s="18">
        <f>E17</f>
        <v>0</v>
      </c>
      <c r="F25" s="18">
        <f>F17</f>
        <v>0</v>
      </c>
      <c r="G25" s="18">
        <f>G17+G18+G19+G20+G21+G22+G23+G24</f>
        <v>4</v>
      </c>
      <c r="H25" s="18">
        <f>H17+H18+H19+H20+H21+H22+H23+H24</f>
        <v>4</v>
      </c>
    </row>
    <row r="26" spans="1:8" ht="12.75">
      <c r="A26" s="20"/>
      <c r="B26" s="31" t="s">
        <v>36</v>
      </c>
      <c r="C26" s="18">
        <f>C16+C25</f>
        <v>11.3</v>
      </c>
      <c r="D26" s="18">
        <f>D16+D25</f>
        <v>0</v>
      </c>
      <c r="E26" s="18">
        <f>E16+E25</f>
        <v>11.3</v>
      </c>
      <c r="F26" s="18">
        <f>F16+F25</f>
        <v>0</v>
      </c>
      <c r="G26" s="523">
        <f>G16+G25</f>
        <v>7</v>
      </c>
      <c r="H26" s="523">
        <f>E26+F26-G26</f>
        <v>4.300000000000001</v>
      </c>
    </row>
    <row r="27" s="38" customFormat="1" ht="15.75" customHeight="1">
      <c r="G27" s="429"/>
    </row>
    <row r="28" s="38" customFormat="1" ht="15.75" customHeight="1">
      <c r="G28" s="429"/>
    </row>
    <row r="29" spans="2:8" ht="12.75" customHeight="1">
      <c r="B29" s="530" t="s">
        <v>1004</v>
      </c>
      <c r="C29" s="15"/>
      <c r="D29" s="15"/>
      <c r="E29" s="15"/>
      <c r="F29" s="15"/>
      <c r="G29" s="599" t="s">
        <v>12</v>
      </c>
      <c r="H29" s="599"/>
    </row>
    <row r="30" spans="2:8" ht="13.5" customHeight="1">
      <c r="B30" s="611" t="s">
        <v>13</v>
      </c>
      <c r="C30" s="611"/>
      <c r="D30" s="611"/>
      <c r="E30" s="611"/>
      <c r="F30" s="611"/>
      <c r="G30" s="611"/>
      <c r="H30" s="611"/>
    </row>
    <row r="31" spans="2:8" ht="12" customHeight="1">
      <c r="B31" s="611" t="s">
        <v>19</v>
      </c>
      <c r="C31" s="611"/>
      <c r="D31" s="611"/>
      <c r="E31" s="611"/>
      <c r="F31" s="611"/>
      <c r="G31" s="611"/>
      <c r="H31" s="611"/>
    </row>
    <row r="32" spans="2:10" ht="12.75">
      <c r="B32" s="15"/>
      <c r="C32" s="15"/>
      <c r="D32" s="15"/>
      <c r="E32" s="15"/>
      <c r="F32" s="15"/>
      <c r="G32" s="37" t="s">
        <v>85</v>
      </c>
      <c r="H32" s="37"/>
      <c r="I32" s="37"/>
      <c r="J32" s="37"/>
    </row>
  </sheetData>
  <sheetProtection/>
  <mergeCells count="18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G29:H29"/>
    <mergeCell ref="B31:H31"/>
    <mergeCell ref="C17:C24"/>
    <mergeCell ref="H17:H24"/>
    <mergeCell ref="B30:H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J24" sqref="A1:J24"/>
    </sheetView>
  </sheetViews>
  <sheetFormatPr defaultColWidth="9.140625" defaultRowHeight="12.75"/>
  <sheetData>
    <row r="2" ht="12.75">
      <c r="B2" s="15"/>
    </row>
    <row r="4" spans="2:8" ht="12.75" customHeight="1">
      <c r="B4" s="561"/>
      <c r="C4" s="561"/>
      <c r="D4" s="561"/>
      <c r="E4" s="561"/>
      <c r="F4" s="561"/>
      <c r="G4" s="561"/>
      <c r="H4" s="561"/>
    </row>
    <row r="5" spans="2:8" ht="12.75" customHeight="1">
      <c r="B5" s="561"/>
      <c r="C5" s="561"/>
      <c r="D5" s="561"/>
      <c r="E5" s="561"/>
      <c r="F5" s="561"/>
      <c r="G5" s="561"/>
      <c r="H5" s="561"/>
    </row>
    <row r="6" spans="2:8" ht="12.75" customHeight="1">
      <c r="B6" s="561"/>
      <c r="C6" s="561"/>
      <c r="D6" s="561"/>
      <c r="E6" s="561"/>
      <c r="F6" s="561"/>
      <c r="G6" s="561"/>
      <c r="H6" s="561"/>
    </row>
    <row r="7" spans="2:8" ht="12.75" customHeight="1">
      <c r="B7" s="561"/>
      <c r="C7" s="561"/>
      <c r="D7" s="561"/>
      <c r="E7" s="561"/>
      <c r="F7" s="561"/>
      <c r="G7" s="561"/>
      <c r="H7" s="561"/>
    </row>
    <row r="8" spans="2:8" ht="12.75" customHeight="1">
      <c r="B8" s="561"/>
      <c r="C8" s="561"/>
      <c r="D8" s="561"/>
      <c r="E8" s="561"/>
      <c r="F8" s="561"/>
      <c r="G8" s="561"/>
      <c r="H8" s="561"/>
    </row>
    <row r="9" spans="2:8" ht="12.75" customHeight="1">
      <c r="B9" s="561"/>
      <c r="C9" s="561"/>
      <c r="D9" s="561"/>
      <c r="E9" s="561"/>
      <c r="F9" s="561"/>
      <c r="G9" s="561"/>
      <c r="H9" s="561"/>
    </row>
    <row r="10" spans="2:8" ht="12.75" customHeight="1">
      <c r="B10" s="561"/>
      <c r="C10" s="561"/>
      <c r="D10" s="561"/>
      <c r="E10" s="561"/>
      <c r="F10" s="561"/>
      <c r="G10" s="561"/>
      <c r="H10" s="561"/>
    </row>
    <row r="11" spans="2:8" ht="12.75" customHeight="1">
      <c r="B11" s="561"/>
      <c r="C11" s="561"/>
      <c r="D11" s="561"/>
      <c r="E11" s="561"/>
      <c r="F11" s="561"/>
      <c r="G11" s="561"/>
      <c r="H11" s="561"/>
    </row>
    <row r="12" spans="2:8" ht="12.75" customHeight="1">
      <c r="B12" s="561"/>
      <c r="C12" s="561"/>
      <c r="D12" s="561"/>
      <c r="E12" s="561"/>
      <c r="F12" s="561"/>
      <c r="G12" s="561"/>
      <c r="H12" s="561"/>
    </row>
    <row r="13" spans="2:8" ht="12.75" customHeight="1">
      <c r="B13" s="561"/>
      <c r="C13" s="561"/>
      <c r="D13" s="561"/>
      <c r="E13" s="561"/>
      <c r="F13" s="561"/>
      <c r="G13" s="561"/>
      <c r="H13" s="561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SheetLayoutView="85" zoomScalePageLayoutView="0" workbookViewId="0" topLeftCell="A4">
      <selection activeCell="A33" sqref="A33"/>
    </sheetView>
  </sheetViews>
  <sheetFormatPr defaultColWidth="9.140625" defaultRowHeight="12.75"/>
  <cols>
    <col min="1" max="1" width="9.140625" style="16" customWidth="1"/>
    <col min="2" max="2" width="19.28125" style="16" customWidth="1"/>
    <col min="3" max="3" width="28.421875" style="16" customWidth="1"/>
    <col min="4" max="4" width="27.7109375" style="16" customWidth="1"/>
    <col min="5" max="5" width="30.28125" style="16" customWidth="1"/>
    <col min="6" max="16384" width="9.140625" style="16" customWidth="1"/>
  </cols>
  <sheetData>
    <row r="1" spans="5:6" ht="15">
      <c r="E1" s="42" t="s">
        <v>510</v>
      </c>
      <c r="F1" s="44"/>
    </row>
    <row r="2" spans="4:6" ht="15">
      <c r="D2" s="46" t="s">
        <v>0</v>
      </c>
      <c r="E2" s="46"/>
      <c r="F2" s="46"/>
    </row>
    <row r="3" spans="2:6" ht="20.25">
      <c r="B3" s="175"/>
      <c r="C3" s="587" t="s">
        <v>747</v>
      </c>
      <c r="D3" s="587"/>
      <c r="E3" s="587"/>
      <c r="F3" s="45"/>
    </row>
    <row r="4" ht="10.5" customHeight="1"/>
    <row r="5" spans="1:5" ht="30.75" customHeight="1">
      <c r="A5" s="732" t="s">
        <v>822</v>
      </c>
      <c r="B5" s="732"/>
      <c r="C5" s="732"/>
      <c r="D5" s="732"/>
      <c r="E5" s="732"/>
    </row>
    <row r="7" ht="0.75" customHeight="1"/>
    <row r="8" ht="12.75">
      <c r="A8" s="37" t="s">
        <v>1003</v>
      </c>
    </row>
    <row r="9" spans="4:18" ht="12.75">
      <c r="D9" s="677" t="s">
        <v>837</v>
      </c>
      <c r="E9" s="677"/>
      <c r="Q9" s="20"/>
      <c r="R9" s="23"/>
    </row>
    <row r="10" spans="1:18" ht="26.25" customHeight="1">
      <c r="A10" s="562" t="s">
        <v>2</v>
      </c>
      <c r="B10" s="562" t="s">
        <v>3</v>
      </c>
      <c r="C10" s="735" t="s">
        <v>506</v>
      </c>
      <c r="D10" s="736"/>
      <c r="E10" s="737"/>
      <c r="Q10" s="23"/>
      <c r="R10" s="23"/>
    </row>
    <row r="11" spans="1:5" ht="56.25" customHeight="1">
      <c r="A11" s="562"/>
      <c r="B11" s="562"/>
      <c r="C11" s="5" t="s">
        <v>508</v>
      </c>
      <c r="D11" s="5" t="s">
        <v>509</v>
      </c>
      <c r="E11" s="5" t="s">
        <v>507</v>
      </c>
    </row>
    <row r="12" spans="1:5" s="123" customFormat="1" ht="15.75" customHeight="1">
      <c r="A12" s="68">
        <v>1</v>
      </c>
      <c r="B12" s="67">
        <v>2</v>
      </c>
      <c r="C12" s="68">
        <v>3</v>
      </c>
      <c r="D12" s="67">
        <v>4</v>
      </c>
      <c r="E12" s="68">
        <v>5</v>
      </c>
    </row>
    <row r="13" spans="1:5" ht="18" customHeight="1">
      <c r="A13" s="19">
        <v>1</v>
      </c>
      <c r="B13" s="395" t="s">
        <v>923</v>
      </c>
      <c r="C13" s="19"/>
      <c r="D13" s="19">
        <v>1</v>
      </c>
      <c r="E13" s="3">
        <v>282</v>
      </c>
    </row>
    <row r="14" spans="1:5" ht="15" customHeight="1">
      <c r="A14" s="19">
        <v>2</v>
      </c>
      <c r="B14" s="395" t="s">
        <v>924</v>
      </c>
      <c r="C14" s="19">
        <v>1</v>
      </c>
      <c r="D14" s="19"/>
      <c r="E14" s="19">
        <v>105</v>
      </c>
    </row>
    <row r="15" spans="1:5" ht="12" customHeight="1">
      <c r="A15" s="19">
        <v>3</v>
      </c>
      <c r="B15" s="395" t="s">
        <v>925</v>
      </c>
      <c r="C15" s="19">
        <v>1</v>
      </c>
      <c r="D15" s="19"/>
      <c r="E15" s="19">
        <v>15</v>
      </c>
    </row>
    <row r="16" spans="1:5" ht="12.75">
      <c r="A16" s="19">
        <v>4</v>
      </c>
      <c r="B16" s="395" t="s">
        <v>926</v>
      </c>
      <c r="C16" s="19"/>
      <c r="D16" s="19"/>
      <c r="E16" s="19">
        <v>24</v>
      </c>
    </row>
    <row r="17" spans="1:5" ht="15.75" customHeight="1">
      <c r="A17" s="19">
        <v>5</v>
      </c>
      <c r="B17" s="20"/>
      <c r="D17" s="20"/>
      <c r="E17" s="20"/>
    </row>
    <row r="18" spans="1:5" ht="12.75" customHeight="1">
      <c r="A18" s="19">
        <v>6</v>
      </c>
      <c r="B18" s="20"/>
      <c r="C18" s="20"/>
      <c r="D18" s="20"/>
      <c r="E18" s="20"/>
    </row>
    <row r="19" spans="1:5" ht="12.75" customHeight="1">
      <c r="A19" s="19">
        <v>7</v>
      </c>
      <c r="B19" s="20"/>
      <c r="C19" s="20"/>
      <c r="D19" s="20"/>
      <c r="E19" s="20"/>
    </row>
    <row r="20" spans="1:5" ht="12.75">
      <c r="A20" s="19">
        <v>8</v>
      </c>
      <c r="B20" s="20"/>
      <c r="C20" s="20"/>
      <c r="D20" s="20"/>
      <c r="E20" s="31"/>
    </row>
    <row r="21" spans="1:5" ht="12.75">
      <c r="A21" s="19">
        <v>9</v>
      </c>
      <c r="B21" s="20"/>
      <c r="C21" s="20"/>
      <c r="D21" s="20"/>
      <c r="E21" s="20"/>
    </row>
    <row r="22" spans="1:5" ht="12.75">
      <c r="A22" s="19">
        <v>10</v>
      </c>
      <c r="B22" s="20"/>
      <c r="C22" s="20"/>
      <c r="D22" s="20"/>
      <c r="E22" s="20"/>
    </row>
    <row r="23" spans="1:5" ht="12.75">
      <c r="A23" s="19">
        <v>11</v>
      </c>
      <c r="B23" s="20"/>
      <c r="C23" s="20"/>
      <c r="D23" s="20"/>
      <c r="E23" s="20"/>
    </row>
    <row r="24" spans="1:5" ht="12.75">
      <c r="A24" s="19">
        <v>12</v>
      </c>
      <c r="B24" s="20"/>
      <c r="C24" s="20"/>
      <c r="D24" s="20"/>
      <c r="E24" s="20"/>
    </row>
    <row r="25" spans="1:5" ht="12.75">
      <c r="A25" s="19">
        <v>13</v>
      </c>
      <c r="B25" s="20"/>
      <c r="C25" s="20"/>
      <c r="D25" s="20"/>
      <c r="E25" s="20"/>
    </row>
    <row r="26" spans="1:5" ht="12.75">
      <c r="A26" s="19">
        <v>14</v>
      </c>
      <c r="B26" s="20"/>
      <c r="C26" s="20"/>
      <c r="D26" s="20"/>
      <c r="E26" s="20"/>
    </row>
    <row r="27" spans="1:5" ht="12.75">
      <c r="A27" s="19">
        <v>15</v>
      </c>
      <c r="B27" s="20"/>
      <c r="C27" s="20"/>
      <c r="D27" s="20"/>
      <c r="E27" s="20"/>
    </row>
    <row r="28" spans="1:5" ht="12.75">
      <c r="A28" s="21" t="s">
        <v>7</v>
      </c>
      <c r="B28" s="20"/>
      <c r="C28" s="20"/>
      <c r="D28" s="20"/>
      <c r="E28" s="20"/>
    </row>
    <row r="29" spans="1:5" ht="12.75">
      <c r="A29" s="21" t="s">
        <v>7</v>
      </c>
      <c r="B29" s="20"/>
      <c r="C29" s="20"/>
      <c r="D29" s="20"/>
      <c r="E29" s="20"/>
    </row>
    <row r="30" spans="1:5" ht="12.75">
      <c r="A30" s="3" t="s">
        <v>18</v>
      </c>
      <c r="B30" s="20"/>
      <c r="C30" s="19">
        <f>SUM(C13:C29)</f>
        <v>2</v>
      </c>
      <c r="D30" s="19">
        <f>SUM(D13:D29)</f>
        <v>1</v>
      </c>
      <c r="E30" s="19">
        <f>SUM(E13:E29)</f>
        <v>426</v>
      </c>
    </row>
    <row r="31" ht="12.75">
      <c r="E31" s="32"/>
    </row>
    <row r="32" ht="12.75">
      <c r="E32" s="12"/>
    </row>
    <row r="33" spans="1:6" ht="12.75">
      <c r="A33" s="530" t="s">
        <v>1004</v>
      </c>
      <c r="E33" s="37" t="s">
        <v>12</v>
      </c>
      <c r="F33" s="136"/>
    </row>
    <row r="34" spans="4:5" ht="12.75" customHeight="1">
      <c r="D34" s="599" t="s">
        <v>13</v>
      </c>
      <c r="E34" s="599"/>
    </row>
    <row r="35" spans="4:5" ht="12.75" customHeight="1">
      <c r="D35" s="599" t="s">
        <v>19</v>
      </c>
      <c r="E35" s="599"/>
    </row>
    <row r="36" spans="5:8" ht="12.75">
      <c r="E36" s="15" t="s">
        <v>709</v>
      </c>
      <c r="F36" s="581"/>
      <c r="G36" s="581"/>
      <c r="H36" s="581"/>
    </row>
  </sheetData>
  <sheetProtection/>
  <mergeCells count="9">
    <mergeCell ref="C3:E3"/>
    <mergeCell ref="A5:E5"/>
    <mergeCell ref="F36:H36"/>
    <mergeCell ref="C10:E10"/>
    <mergeCell ref="D9:E9"/>
    <mergeCell ref="B10:B11"/>
    <mergeCell ref="A10:A11"/>
    <mergeCell ref="D34:E34"/>
    <mergeCell ref="D35:E3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110" zoomScaleSheetLayoutView="110" zoomScalePageLayoutView="0" workbookViewId="0" topLeftCell="A7">
      <selection activeCell="E12" sqref="E12:I15"/>
    </sheetView>
  </sheetViews>
  <sheetFormatPr defaultColWidth="9.140625" defaultRowHeight="12.75"/>
  <cols>
    <col min="1" max="1" width="8.28125" style="0" customWidth="1"/>
    <col min="2" max="2" width="10.57421875" style="0" customWidth="1"/>
    <col min="3" max="3" width="14.28125" style="0" customWidth="1"/>
    <col min="4" max="4" width="13.57421875" style="0" customWidth="1"/>
    <col min="5" max="6" width="12.8515625" style="0" customWidth="1"/>
    <col min="7" max="7" width="15.28125" style="0" customWidth="1"/>
    <col min="8" max="8" width="15.421875" style="0" customWidth="1"/>
    <col min="9" max="9" width="13.28125" style="0" customWidth="1"/>
  </cols>
  <sheetData>
    <row r="1" spans="8:9" ht="18">
      <c r="H1" s="738" t="s">
        <v>669</v>
      </c>
      <c r="I1" s="738"/>
    </row>
    <row r="2" spans="3:10" ht="18">
      <c r="C2" s="673" t="s">
        <v>0</v>
      </c>
      <c r="D2" s="673"/>
      <c r="E2" s="673"/>
      <c r="F2" s="673"/>
      <c r="G2" s="673"/>
      <c r="H2" s="280"/>
      <c r="I2" s="253"/>
      <c r="J2" s="253"/>
    </row>
    <row r="3" spans="2:10" ht="21">
      <c r="B3" s="672" t="s">
        <v>747</v>
      </c>
      <c r="C3" s="672"/>
      <c r="D3" s="672"/>
      <c r="E3" s="672"/>
      <c r="F3" s="672"/>
      <c r="G3" s="672"/>
      <c r="H3" s="254"/>
      <c r="I3" s="254"/>
      <c r="J3" s="254"/>
    </row>
    <row r="4" spans="3:10" ht="21">
      <c r="C4" s="220"/>
      <c r="D4" s="220"/>
      <c r="E4" s="220"/>
      <c r="F4" s="220"/>
      <c r="G4" s="220"/>
      <c r="H4" s="220"/>
      <c r="I4" s="254"/>
      <c r="J4" s="254"/>
    </row>
    <row r="5" spans="3:8" ht="20.25" customHeight="1">
      <c r="C5" s="739" t="s">
        <v>823</v>
      </c>
      <c r="D5" s="739"/>
      <c r="E5" s="739"/>
      <c r="F5" s="739"/>
      <c r="G5" s="739"/>
      <c r="H5" s="739"/>
    </row>
    <row r="6" spans="1:9" ht="20.25" customHeight="1">
      <c r="A6" s="37" t="s">
        <v>1003</v>
      </c>
      <c r="C6" s="258"/>
      <c r="D6" s="258"/>
      <c r="E6" s="258"/>
      <c r="F6" s="258"/>
      <c r="G6" s="670" t="s">
        <v>837</v>
      </c>
      <c r="H6" s="670"/>
      <c r="I6" s="670"/>
    </row>
    <row r="7" spans="1:9" ht="15" customHeight="1">
      <c r="A7" s="740" t="s">
        <v>75</v>
      </c>
      <c r="B7" s="740" t="s">
        <v>37</v>
      </c>
      <c r="C7" s="740" t="s">
        <v>412</v>
      </c>
      <c r="D7" s="740" t="s">
        <v>391</v>
      </c>
      <c r="E7" s="740" t="s">
        <v>390</v>
      </c>
      <c r="F7" s="740"/>
      <c r="G7" s="740"/>
      <c r="H7" s="740" t="s">
        <v>733</v>
      </c>
      <c r="I7" s="741" t="s">
        <v>416</v>
      </c>
    </row>
    <row r="8" spans="1:9" ht="12.75" customHeight="1">
      <c r="A8" s="740"/>
      <c r="B8" s="740"/>
      <c r="C8" s="740"/>
      <c r="D8" s="740"/>
      <c r="E8" s="740" t="s">
        <v>413</v>
      </c>
      <c r="F8" s="741" t="s">
        <v>414</v>
      </c>
      <c r="G8" s="740" t="s">
        <v>415</v>
      </c>
      <c r="H8" s="740"/>
      <c r="I8" s="742"/>
    </row>
    <row r="9" spans="1:9" ht="20.25" customHeight="1">
      <c r="A9" s="740"/>
      <c r="B9" s="740"/>
      <c r="C9" s="740"/>
      <c r="D9" s="740"/>
      <c r="E9" s="740"/>
      <c r="F9" s="742"/>
      <c r="G9" s="740"/>
      <c r="H9" s="740"/>
      <c r="I9" s="742"/>
    </row>
    <row r="10" spans="1:9" ht="63.75" customHeight="1">
      <c r="A10" s="740"/>
      <c r="B10" s="740"/>
      <c r="C10" s="740"/>
      <c r="D10" s="740"/>
      <c r="E10" s="740"/>
      <c r="F10" s="743"/>
      <c r="G10" s="740"/>
      <c r="H10" s="740"/>
      <c r="I10" s="743"/>
    </row>
    <row r="11" spans="1:9" ht="15">
      <c r="A11" s="260">
        <v>1</v>
      </c>
      <c r="B11" s="260">
        <v>2</v>
      </c>
      <c r="C11" s="261">
        <v>3</v>
      </c>
      <c r="D11" s="260">
        <v>4</v>
      </c>
      <c r="E11" s="260">
        <v>5</v>
      </c>
      <c r="F11" s="261">
        <v>6</v>
      </c>
      <c r="G11" s="260">
        <v>7</v>
      </c>
      <c r="H11" s="260">
        <v>8</v>
      </c>
      <c r="I11" s="261">
        <v>9</v>
      </c>
    </row>
    <row r="12" spans="1:9" ht="15">
      <c r="A12" s="323">
        <v>1</v>
      </c>
      <c r="B12" s="395" t="s">
        <v>923</v>
      </c>
      <c r="C12" s="321"/>
      <c r="D12" s="322">
        <f>'AT10A_'!E13</f>
        <v>282</v>
      </c>
      <c r="E12" s="744" t="s">
        <v>928</v>
      </c>
      <c r="F12" s="744"/>
      <c r="G12" s="744"/>
      <c r="H12" s="744"/>
      <c r="I12" s="744"/>
    </row>
    <row r="13" spans="1:9" ht="15">
      <c r="A13" s="323">
        <v>2</v>
      </c>
      <c r="B13" s="395" t="s">
        <v>924</v>
      </c>
      <c r="C13" s="321"/>
      <c r="D13" s="322">
        <v>105</v>
      </c>
      <c r="E13" s="744"/>
      <c r="F13" s="744"/>
      <c r="G13" s="744"/>
      <c r="H13" s="744"/>
      <c r="I13" s="744"/>
    </row>
    <row r="14" spans="1:9" ht="15">
      <c r="A14" s="323">
        <v>3</v>
      </c>
      <c r="B14" s="395" t="s">
        <v>925</v>
      </c>
      <c r="C14" s="321"/>
      <c r="D14" s="322">
        <v>15</v>
      </c>
      <c r="E14" s="744"/>
      <c r="F14" s="744"/>
      <c r="G14" s="744"/>
      <c r="H14" s="744"/>
      <c r="I14" s="744"/>
    </row>
    <row r="15" spans="1:9" ht="15">
      <c r="A15" s="323">
        <v>4</v>
      </c>
      <c r="B15" s="395" t="s">
        <v>926</v>
      </c>
      <c r="C15" s="321"/>
      <c r="D15" s="322">
        <v>24</v>
      </c>
      <c r="E15" s="744"/>
      <c r="F15" s="744"/>
      <c r="G15" s="744"/>
      <c r="H15" s="744"/>
      <c r="I15" s="744"/>
    </row>
    <row r="16" spans="1:9" ht="15">
      <c r="A16" s="323">
        <v>5</v>
      </c>
      <c r="B16" s="323"/>
      <c r="C16" s="321"/>
      <c r="D16" s="322"/>
      <c r="E16" s="322"/>
      <c r="F16" s="321"/>
      <c r="G16" s="322"/>
      <c r="H16" s="321"/>
      <c r="I16" s="260"/>
    </row>
    <row r="17" spans="1:9" ht="15">
      <c r="A17" s="323">
        <v>6</v>
      </c>
      <c r="B17" s="323"/>
      <c r="C17" s="321"/>
      <c r="D17" s="322"/>
      <c r="E17" s="322"/>
      <c r="F17" s="321"/>
      <c r="G17" s="322"/>
      <c r="H17" s="321"/>
      <c r="I17" s="260"/>
    </row>
    <row r="18" spans="1:9" ht="15">
      <c r="A18" s="323">
        <v>7</v>
      </c>
      <c r="B18" s="323"/>
      <c r="C18" s="321"/>
      <c r="D18" s="322"/>
      <c r="E18" s="322"/>
      <c r="F18" s="321"/>
      <c r="G18" s="322"/>
      <c r="H18" s="321"/>
      <c r="I18" s="260"/>
    </row>
    <row r="19" spans="1:9" ht="15">
      <c r="A19" s="323">
        <v>8</v>
      </c>
      <c r="B19" s="323"/>
      <c r="C19" s="321"/>
      <c r="D19" s="322"/>
      <c r="E19" s="322"/>
      <c r="F19" s="321"/>
      <c r="G19" s="322"/>
      <c r="H19" s="321"/>
      <c r="I19" s="260"/>
    </row>
    <row r="20" spans="1:9" ht="15">
      <c r="A20" s="323">
        <v>9</v>
      </c>
      <c r="B20" s="20"/>
      <c r="C20" s="262"/>
      <c r="D20" s="431"/>
      <c r="E20" s="262"/>
      <c r="F20" s="262"/>
      <c r="G20" s="262"/>
      <c r="H20" s="262"/>
      <c r="I20" s="9"/>
    </row>
    <row r="21" spans="1:9" ht="15">
      <c r="A21" s="323">
        <v>10</v>
      </c>
      <c r="B21" s="20"/>
      <c r="C21" s="263"/>
      <c r="D21" s="432"/>
      <c r="E21" s="263"/>
      <c r="F21" s="263"/>
      <c r="G21" s="263"/>
      <c r="H21" s="263"/>
      <c r="I21" s="9"/>
    </row>
    <row r="22" spans="1:9" ht="15">
      <c r="A22" s="323">
        <v>11</v>
      </c>
      <c r="B22" s="20"/>
      <c r="C22" s="263"/>
      <c r="D22" s="432"/>
      <c r="E22" s="263"/>
      <c r="F22" s="263"/>
      <c r="G22" s="263"/>
      <c r="H22" s="263"/>
      <c r="I22" s="9"/>
    </row>
    <row r="23" spans="1:9" ht="15">
      <c r="A23" s="323">
        <v>12</v>
      </c>
      <c r="B23" s="20"/>
      <c r="C23" s="263"/>
      <c r="D23" s="432"/>
      <c r="E23" s="263"/>
      <c r="F23" s="263"/>
      <c r="G23" s="263"/>
      <c r="H23" s="263"/>
      <c r="I23" s="9"/>
    </row>
    <row r="24" spans="1:9" ht="15">
      <c r="A24" s="323">
        <v>13</v>
      </c>
      <c r="B24" s="20"/>
      <c r="C24" s="9"/>
      <c r="D24" s="3"/>
      <c r="E24" s="9"/>
      <c r="F24" s="9"/>
      <c r="G24" s="9"/>
      <c r="H24" s="9"/>
      <c r="I24" s="9"/>
    </row>
    <row r="25" spans="1:9" ht="15">
      <c r="A25" s="323">
        <v>14</v>
      </c>
      <c r="B25" s="20"/>
      <c r="C25" s="9"/>
      <c r="D25" s="3"/>
      <c r="E25" s="9"/>
      <c r="F25" s="9"/>
      <c r="G25" s="9"/>
      <c r="H25" s="9"/>
      <c r="I25" s="9"/>
    </row>
    <row r="26" spans="1:9" ht="12.75">
      <c r="A26" s="19" t="s">
        <v>7</v>
      </c>
      <c r="B26" s="9"/>
      <c r="C26" s="9"/>
      <c r="D26" s="3"/>
      <c r="E26" s="9"/>
      <c r="F26" s="9"/>
      <c r="G26" s="9"/>
      <c r="H26" s="9"/>
      <c r="I26" s="9"/>
    </row>
    <row r="27" spans="1:9" ht="12.75">
      <c r="A27" s="19" t="s">
        <v>7</v>
      </c>
      <c r="B27" s="9"/>
      <c r="C27" s="9"/>
      <c r="D27" s="3"/>
      <c r="E27" s="9"/>
      <c r="F27" s="9"/>
      <c r="G27" s="9"/>
      <c r="H27" s="9"/>
      <c r="I27" s="9"/>
    </row>
    <row r="28" spans="1:9" ht="12.75">
      <c r="A28" s="31" t="s">
        <v>18</v>
      </c>
      <c r="B28" s="9"/>
      <c r="C28" s="9"/>
      <c r="D28" s="3">
        <f>SUM(D12:D27)</f>
        <v>426</v>
      </c>
      <c r="E28" s="9"/>
      <c r="F28" s="9"/>
      <c r="G28" s="9"/>
      <c r="H28" s="9"/>
      <c r="I28" s="9"/>
    </row>
    <row r="30" spans="1:7" ht="12.75">
      <c r="A30" s="228"/>
      <c r="B30" s="228"/>
      <c r="C30" s="228"/>
      <c r="D30" s="228"/>
      <c r="G30" s="229" t="s">
        <v>12</v>
      </c>
    </row>
    <row r="31" spans="1:8" ht="15" customHeight="1">
      <c r="A31" s="228"/>
      <c r="B31" s="228"/>
      <c r="C31" s="228"/>
      <c r="D31" s="228"/>
      <c r="F31" s="666" t="s">
        <v>13</v>
      </c>
      <c r="G31" s="666"/>
      <c r="H31" s="666"/>
    </row>
    <row r="32" spans="1:8" ht="15" customHeight="1">
      <c r="A32" s="228"/>
      <c r="B32" s="228"/>
      <c r="C32" s="228"/>
      <c r="D32" s="228"/>
      <c r="F32" s="666" t="s">
        <v>88</v>
      </c>
      <c r="G32" s="666"/>
      <c r="H32" s="666"/>
    </row>
    <row r="33" spans="1:7" ht="12.75">
      <c r="A33" s="530" t="s">
        <v>1004</v>
      </c>
      <c r="C33" s="228"/>
      <c r="D33" s="228"/>
      <c r="G33" s="230" t="s">
        <v>85</v>
      </c>
    </row>
  </sheetData>
  <sheetProtection/>
  <mergeCells count="18">
    <mergeCell ref="F32:H32"/>
    <mergeCell ref="A7:A10"/>
    <mergeCell ref="G8:G10"/>
    <mergeCell ref="H7:H10"/>
    <mergeCell ref="B7:B10"/>
    <mergeCell ref="C7:C10"/>
    <mergeCell ref="E7:G7"/>
    <mergeCell ref="F31:H31"/>
    <mergeCell ref="E12:I15"/>
    <mergeCell ref="H1:I1"/>
    <mergeCell ref="C5:H5"/>
    <mergeCell ref="D7:D10"/>
    <mergeCell ref="C2:G2"/>
    <mergeCell ref="B3:G3"/>
    <mergeCell ref="I7:I10"/>
    <mergeCell ref="E8:E10"/>
    <mergeCell ref="F8:F10"/>
    <mergeCell ref="G6:I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view="pageBreakPreview" zoomScale="120" zoomScaleSheetLayoutView="120" zoomScalePageLayoutView="0" workbookViewId="0" topLeftCell="A4">
      <selection activeCell="J9" sqref="J9:J12"/>
    </sheetView>
  </sheetViews>
  <sheetFormatPr defaultColWidth="9.140625" defaultRowHeight="12.75"/>
  <cols>
    <col min="2" max="2" width="10.140625" style="0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673" t="s">
        <v>0</v>
      </c>
      <c r="B1" s="673"/>
      <c r="C1" s="673"/>
      <c r="D1" s="673"/>
      <c r="E1" s="673"/>
      <c r="F1" s="673"/>
      <c r="G1" s="673"/>
      <c r="H1" s="673"/>
      <c r="I1" s="253"/>
      <c r="J1" s="329" t="s">
        <v>550</v>
      </c>
    </row>
    <row r="2" spans="1:10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</row>
    <row r="3" spans="1:9" ht="15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8">
      <c r="A4" s="673" t="s">
        <v>549</v>
      </c>
      <c r="B4" s="673"/>
      <c r="C4" s="673"/>
      <c r="D4" s="673"/>
      <c r="E4" s="673"/>
      <c r="F4" s="673"/>
      <c r="G4" s="673"/>
      <c r="H4" s="673"/>
      <c r="I4" s="673"/>
    </row>
    <row r="5" spans="1:10" ht="15">
      <c r="A5" s="37" t="s">
        <v>1003</v>
      </c>
      <c r="B5" s="222"/>
      <c r="C5" s="222"/>
      <c r="D5" s="222"/>
      <c r="E5" s="222"/>
      <c r="F5" s="222"/>
      <c r="G5" s="222"/>
      <c r="H5" s="222"/>
      <c r="I5" s="749" t="s">
        <v>837</v>
      </c>
      <c r="J5" s="750"/>
    </row>
    <row r="6" spans="1:10" ht="25.5" customHeight="1">
      <c r="A6" s="745" t="s">
        <v>2</v>
      </c>
      <c r="B6" s="745" t="s">
        <v>392</v>
      </c>
      <c r="C6" s="562" t="s">
        <v>393</v>
      </c>
      <c r="D6" s="562"/>
      <c r="E6" s="562"/>
      <c r="F6" s="746" t="s">
        <v>396</v>
      </c>
      <c r="G6" s="747"/>
      <c r="H6" s="747"/>
      <c r="I6" s="748"/>
      <c r="J6" s="751" t="s">
        <v>400</v>
      </c>
    </row>
    <row r="7" spans="1:10" ht="63" customHeight="1">
      <c r="A7" s="745"/>
      <c r="B7" s="745"/>
      <c r="C7" s="5" t="s">
        <v>104</v>
      </c>
      <c r="D7" s="5" t="s">
        <v>394</v>
      </c>
      <c r="E7" s="5" t="s">
        <v>395</v>
      </c>
      <c r="F7" s="256" t="s">
        <v>397</v>
      </c>
      <c r="G7" s="256" t="s">
        <v>398</v>
      </c>
      <c r="H7" s="256" t="s">
        <v>399</v>
      </c>
      <c r="I7" s="256" t="s">
        <v>48</v>
      </c>
      <c r="J7" s="752"/>
    </row>
    <row r="8" spans="1:10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267</v>
      </c>
      <c r="G8" s="225" t="s">
        <v>286</v>
      </c>
      <c r="H8" s="225" t="s">
        <v>287</v>
      </c>
      <c r="I8" s="225" t="s">
        <v>288</v>
      </c>
      <c r="J8" s="225" t="s">
        <v>316</v>
      </c>
    </row>
    <row r="9" spans="1:10" ht="15">
      <c r="A9" s="323">
        <v>1</v>
      </c>
      <c r="B9" s="753" t="s">
        <v>929</v>
      </c>
      <c r="C9" s="756" t="s">
        <v>923</v>
      </c>
      <c r="D9" s="20" t="s">
        <v>923</v>
      </c>
      <c r="E9" s="9">
        <f>'AT-10 B'!D12</f>
        <v>282</v>
      </c>
      <c r="F9" s="225"/>
      <c r="G9" s="225"/>
      <c r="H9" s="225"/>
      <c r="I9" s="225"/>
      <c r="J9" s="759"/>
    </row>
    <row r="10" spans="1:10" ht="15">
      <c r="A10" s="323">
        <v>2</v>
      </c>
      <c r="B10" s="754"/>
      <c r="C10" s="757"/>
      <c r="D10" s="9" t="s">
        <v>924</v>
      </c>
      <c r="E10" s="9">
        <v>105</v>
      </c>
      <c r="F10" s="225"/>
      <c r="G10" s="225"/>
      <c r="H10" s="225"/>
      <c r="I10" s="225"/>
      <c r="J10" s="760"/>
    </row>
    <row r="11" spans="1:10" ht="15">
      <c r="A11" s="323">
        <v>3</v>
      </c>
      <c r="B11" s="754"/>
      <c r="C11" s="757"/>
      <c r="D11" s="9" t="s">
        <v>925</v>
      </c>
      <c r="E11" s="9">
        <v>15</v>
      </c>
      <c r="F11" s="225"/>
      <c r="G11" s="225"/>
      <c r="H11" s="225"/>
      <c r="I11" s="225"/>
      <c r="J11" s="760"/>
    </row>
    <row r="12" spans="1:10" ht="15">
      <c r="A12" s="323">
        <v>4</v>
      </c>
      <c r="B12" s="755"/>
      <c r="C12" s="758"/>
      <c r="D12" s="9" t="s">
        <v>926</v>
      </c>
      <c r="E12" s="9">
        <v>24</v>
      </c>
      <c r="F12" s="225"/>
      <c r="G12" s="225"/>
      <c r="H12" s="225"/>
      <c r="I12" s="225"/>
      <c r="J12" s="761"/>
    </row>
    <row r="13" spans="1:10" ht="15">
      <c r="A13" s="323">
        <v>5</v>
      </c>
      <c r="B13" s="225"/>
      <c r="C13" s="225"/>
      <c r="D13" s="225"/>
      <c r="E13" s="225"/>
      <c r="F13" s="225"/>
      <c r="G13" s="225"/>
      <c r="H13" s="225"/>
      <c r="I13" s="225"/>
      <c r="J13" s="225"/>
    </row>
    <row r="14" spans="1:10" ht="15">
      <c r="A14" s="323">
        <v>6</v>
      </c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5">
      <c r="A15" s="323">
        <v>7</v>
      </c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0" ht="15">
      <c r="A16" s="323">
        <v>8</v>
      </c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 ht="15">
      <c r="A17" s="323">
        <v>9</v>
      </c>
      <c r="B17" s="225"/>
      <c r="C17" s="225"/>
      <c r="D17" s="225"/>
      <c r="E17" s="225"/>
      <c r="F17" s="225"/>
      <c r="G17" s="225"/>
      <c r="H17" s="225"/>
      <c r="I17" s="225"/>
      <c r="J17" s="225"/>
    </row>
    <row r="18" spans="1:10" ht="15">
      <c r="A18" s="323">
        <v>10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323">
        <v>11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>
      <c r="A20" s="323">
        <v>12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323">
        <v>13</v>
      </c>
      <c r="B21" s="9"/>
      <c r="C21" s="9"/>
      <c r="D21" s="9"/>
      <c r="E21" s="9"/>
      <c r="F21" s="9"/>
      <c r="G21" s="9"/>
      <c r="H21" s="9"/>
      <c r="I21" s="9"/>
      <c r="J21" s="9"/>
    </row>
    <row r="22" spans="1:13" ht="15">
      <c r="A22" s="323">
        <v>14</v>
      </c>
      <c r="B22" s="9"/>
      <c r="C22" s="9"/>
      <c r="D22" s="9"/>
      <c r="E22" s="9"/>
      <c r="F22" s="9"/>
      <c r="G22" s="9"/>
      <c r="H22" s="9"/>
      <c r="I22" s="9"/>
      <c r="J22" s="9"/>
      <c r="M22" s="16" t="s">
        <v>401</v>
      </c>
    </row>
    <row r="23" spans="1:10" ht="12.75">
      <c r="A23" s="19" t="s">
        <v>7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2.75">
      <c r="A24" s="19" t="s">
        <v>7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2.75">
      <c r="A25" s="31" t="s">
        <v>18</v>
      </c>
      <c r="B25" s="9"/>
      <c r="C25" s="9"/>
      <c r="D25" s="9"/>
      <c r="E25" s="9">
        <f>SUM(E9:E24)</f>
        <v>426</v>
      </c>
      <c r="F25" s="9"/>
      <c r="G25" s="9"/>
      <c r="H25" s="9"/>
      <c r="I25" s="9"/>
      <c r="J25" s="9"/>
    </row>
    <row r="28" spans="1:10" ht="12.75" customHeight="1">
      <c r="A28" s="228"/>
      <c r="B28" s="228"/>
      <c r="C28" s="228"/>
      <c r="D28" s="228"/>
      <c r="I28" s="666" t="s">
        <v>12</v>
      </c>
      <c r="J28" s="666"/>
    </row>
    <row r="29" spans="1:10" ht="12.75" customHeight="1">
      <c r="A29" s="228"/>
      <c r="B29" s="228"/>
      <c r="C29" s="228"/>
      <c r="D29" s="228"/>
      <c r="I29" s="666" t="s">
        <v>13</v>
      </c>
      <c r="J29" s="666"/>
    </row>
    <row r="30" spans="1:10" ht="12.75" customHeight="1">
      <c r="A30" s="228"/>
      <c r="B30" s="228"/>
      <c r="C30" s="228"/>
      <c r="D30" s="228"/>
      <c r="I30" s="666" t="s">
        <v>88</v>
      </c>
      <c r="J30" s="666"/>
    </row>
    <row r="31" spans="1:10" ht="12.75">
      <c r="A31" s="530" t="s">
        <v>1004</v>
      </c>
      <c r="C31" s="228"/>
      <c r="D31" s="228"/>
      <c r="J31" s="230" t="s">
        <v>85</v>
      </c>
    </row>
  </sheetData>
  <sheetProtection/>
  <mergeCells count="15">
    <mergeCell ref="A1:H1"/>
    <mergeCell ref="I28:J28"/>
    <mergeCell ref="I29:J29"/>
    <mergeCell ref="A2:J2"/>
    <mergeCell ref="A4:I4"/>
    <mergeCell ref="B9:B12"/>
    <mergeCell ref="C9:C12"/>
    <mergeCell ref="J9:J12"/>
    <mergeCell ref="A6:A7"/>
    <mergeCell ref="B6:B7"/>
    <mergeCell ref="C6:E6"/>
    <mergeCell ref="F6:I6"/>
    <mergeCell ref="I30:J30"/>
    <mergeCell ref="I5:J5"/>
    <mergeCell ref="J6:J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80" zoomScaleSheetLayoutView="80" zoomScalePageLayoutView="0" workbookViewId="0" topLeftCell="A4">
      <selection activeCell="A35" sqref="A35"/>
    </sheetView>
  </sheetViews>
  <sheetFormatPr defaultColWidth="9.140625" defaultRowHeight="12.75"/>
  <cols>
    <col min="1" max="1" width="5.28125" style="228" customWidth="1"/>
    <col min="2" max="2" width="8.57421875" style="228" customWidth="1"/>
    <col min="3" max="3" width="32.140625" style="228" customWidth="1"/>
    <col min="4" max="4" width="15.140625" style="228" customWidth="1"/>
    <col min="5" max="6" width="11.7109375" style="228" customWidth="1"/>
    <col min="7" max="7" width="13.7109375" style="228" customWidth="1"/>
    <col min="8" max="8" width="20.140625" style="228" customWidth="1"/>
    <col min="9" max="16384" width="9.140625" style="228" customWidth="1"/>
  </cols>
  <sheetData>
    <row r="1" spans="1:8" ht="12.75">
      <c r="A1" s="228" t="s">
        <v>11</v>
      </c>
      <c r="H1" s="244" t="s">
        <v>552</v>
      </c>
    </row>
    <row r="2" spans="1:8" s="232" customFormat="1" ht="15.75">
      <c r="A2" s="712" t="s">
        <v>0</v>
      </c>
      <c r="B2" s="712"/>
      <c r="C2" s="712"/>
      <c r="D2" s="712"/>
      <c r="E2" s="712"/>
      <c r="F2" s="712"/>
      <c r="G2" s="712"/>
      <c r="H2" s="712"/>
    </row>
    <row r="3" spans="1:8" s="232" customFormat="1" ht="20.25" customHeight="1">
      <c r="A3" s="713" t="s">
        <v>747</v>
      </c>
      <c r="B3" s="713"/>
      <c r="C3" s="713"/>
      <c r="D3" s="713"/>
      <c r="E3" s="713"/>
      <c r="F3" s="713"/>
      <c r="G3" s="713"/>
      <c r="H3" s="713"/>
    </row>
    <row r="5" spans="1:8" s="232" customFormat="1" ht="15.75">
      <c r="A5" s="770" t="s">
        <v>551</v>
      </c>
      <c r="B5" s="770"/>
      <c r="C5" s="770"/>
      <c r="D5" s="770"/>
      <c r="E5" s="770"/>
      <c r="F5" s="770"/>
      <c r="G5" s="770"/>
      <c r="H5" s="771"/>
    </row>
    <row r="7" spans="1:7" ht="12.75">
      <c r="A7" s="233" t="s">
        <v>1003</v>
      </c>
      <c r="B7" s="233"/>
      <c r="C7" s="234"/>
      <c r="D7" s="235"/>
      <c r="E7" s="235"/>
      <c r="F7" s="235"/>
      <c r="G7" s="235"/>
    </row>
    <row r="9" spans="1:7" ht="13.5" customHeight="1">
      <c r="A9" s="245"/>
      <c r="B9" s="245"/>
      <c r="C9" s="245"/>
      <c r="D9" s="245"/>
      <c r="E9" s="245"/>
      <c r="F9" s="245"/>
      <c r="G9" s="245"/>
    </row>
    <row r="10" spans="1:8" s="236" customFormat="1" ht="12.75">
      <c r="A10" s="228"/>
      <c r="B10" s="228"/>
      <c r="C10" s="228"/>
      <c r="D10" s="228"/>
      <c r="E10" s="228"/>
      <c r="F10" s="228"/>
      <c r="G10" s="670" t="s">
        <v>837</v>
      </c>
      <c r="H10" s="670"/>
    </row>
    <row r="11" spans="1:8" s="236" customFormat="1" ht="39.75" customHeight="1">
      <c r="A11" s="237"/>
      <c r="B11" s="768" t="s">
        <v>280</v>
      </c>
      <c r="C11" s="768" t="s">
        <v>281</v>
      </c>
      <c r="D11" s="762" t="s">
        <v>282</v>
      </c>
      <c r="E11" s="763"/>
      <c r="F11" s="763"/>
      <c r="G11" s="764"/>
      <c r="H11" s="768" t="s">
        <v>79</v>
      </c>
    </row>
    <row r="12" spans="1:8" s="236" customFormat="1" ht="25.5">
      <c r="A12" s="238"/>
      <c r="B12" s="769"/>
      <c r="C12" s="769"/>
      <c r="D12" s="246" t="s">
        <v>283</v>
      </c>
      <c r="E12" s="246" t="s">
        <v>284</v>
      </c>
      <c r="F12" s="246" t="s">
        <v>285</v>
      </c>
      <c r="G12" s="246" t="s">
        <v>18</v>
      </c>
      <c r="H12" s="769"/>
    </row>
    <row r="13" spans="1:8" s="236" customFormat="1" ht="15">
      <c r="A13" s="238"/>
      <c r="B13" s="247" t="s">
        <v>260</v>
      </c>
      <c r="C13" s="247" t="s">
        <v>261</v>
      </c>
      <c r="D13" s="247" t="s">
        <v>262</v>
      </c>
      <c r="E13" s="247" t="s">
        <v>263</v>
      </c>
      <c r="F13" s="247" t="s">
        <v>264</v>
      </c>
      <c r="G13" s="247" t="s">
        <v>265</v>
      </c>
      <c r="H13" s="247" t="s">
        <v>266</v>
      </c>
    </row>
    <row r="14" spans="2:8" s="248" customFormat="1" ht="15" customHeight="1">
      <c r="B14" s="249" t="s">
        <v>29</v>
      </c>
      <c r="C14" s="765" t="s">
        <v>289</v>
      </c>
      <c r="D14" s="766"/>
      <c r="E14" s="766"/>
      <c r="F14" s="766"/>
      <c r="G14" s="766"/>
      <c r="H14" s="767"/>
    </row>
    <row r="15" spans="2:8" s="251" customFormat="1" ht="25.5">
      <c r="B15" s="249">
        <v>1</v>
      </c>
      <c r="C15" s="434" t="s">
        <v>930</v>
      </c>
      <c r="D15" s="249">
        <v>2</v>
      </c>
      <c r="E15" s="249">
        <v>3</v>
      </c>
      <c r="F15" s="250"/>
      <c r="G15" s="249">
        <f>D15+E15</f>
        <v>5</v>
      </c>
      <c r="H15" s="250"/>
    </row>
    <row r="16" spans="1:8" ht="14.25">
      <c r="A16" s="241"/>
      <c r="B16" s="249">
        <v>2</v>
      </c>
      <c r="C16" s="250" t="s">
        <v>931</v>
      </c>
      <c r="D16" s="249">
        <v>1</v>
      </c>
      <c r="E16" s="249">
        <v>3</v>
      </c>
      <c r="F16" s="249"/>
      <c r="G16" s="249">
        <f aca="true" t="shared" si="0" ref="G16:G22">D16+E16</f>
        <v>4</v>
      </c>
      <c r="H16" s="435"/>
    </row>
    <row r="17" spans="2:8" ht="12.75">
      <c r="B17" s="181">
        <v>3</v>
      </c>
      <c r="C17" s="158" t="s">
        <v>932</v>
      </c>
      <c r="D17" s="181">
        <v>3</v>
      </c>
      <c r="E17" s="181">
        <v>3</v>
      </c>
      <c r="F17" s="181"/>
      <c r="G17" s="249">
        <f t="shared" si="0"/>
        <v>6</v>
      </c>
      <c r="H17" s="436"/>
    </row>
    <row r="18" spans="2:8" s="151" customFormat="1" ht="12.75">
      <c r="B18" s="181">
        <v>4</v>
      </c>
      <c r="C18" s="240" t="s">
        <v>933</v>
      </c>
      <c r="D18" s="181">
        <v>1</v>
      </c>
      <c r="E18" s="181">
        <v>3</v>
      </c>
      <c r="F18" s="159"/>
      <c r="G18" s="249">
        <f t="shared" si="0"/>
        <v>4</v>
      </c>
      <c r="H18" s="437"/>
    </row>
    <row r="19" spans="2:8" s="151" customFormat="1" ht="12.75">
      <c r="B19" s="181">
        <v>5</v>
      </c>
      <c r="C19" s="158" t="s">
        <v>934</v>
      </c>
      <c r="D19" s="181"/>
      <c r="E19" s="181"/>
      <c r="F19" s="181"/>
      <c r="G19" s="249">
        <f t="shared" si="0"/>
        <v>0</v>
      </c>
      <c r="H19" s="436"/>
    </row>
    <row r="20" spans="2:8" s="151" customFormat="1" ht="12.75">
      <c r="B20" s="181">
        <v>6</v>
      </c>
      <c r="C20" s="252" t="s">
        <v>935</v>
      </c>
      <c r="D20" s="181">
        <v>1</v>
      </c>
      <c r="E20" s="181"/>
      <c r="F20" s="158"/>
      <c r="G20" s="249">
        <f t="shared" si="0"/>
        <v>1</v>
      </c>
      <c r="H20" s="154"/>
    </row>
    <row r="21" spans="2:8" s="151" customFormat="1" ht="21.75" customHeight="1">
      <c r="B21" s="181">
        <v>7</v>
      </c>
      <c r="C21" s="252" t="s">
        <v>936</v>
      </c>
      <c r="D21" s="181">
        <v>1</v>
      </c>
      <c r="E21" s="181">
        <v>3</v>
      </c>
      <c r="F21" s="158"/>
      <c r="G21" s="249">
        <f t="shared" si="0"/>
        <v>4</v>
      </c>
      <c r="H21" s="154"/>
    </row>
    <row r="22" spans="1:8" s="151" customFormat="1" ht="12.75">
      <c r="A22" s="243" t="s">
        <v>279</v>
      </c>
      <c r="B22" s="181">
        <v>8</v>
      </c>
      <c r="C22" s="438" t="s">
        <v>937</v>
      </c>
      <c r="D22" s="181">
        <v>1</v>
      </c>
      <c r="E22" s="181"/>
      <c r="F22" s="158"/>
      <c r="G22" s="249">
        <f t="shared" si="0"/>
        <v>1</v>
      </c>
      <c r="H22" s="154"/>
    </row>
    <row r="23" spans="2:8" ht="12.75">
      <c r="B23" s="249" t="s">
        <v>33</v>
      </c>
      <c r="C23" s="765" t="s">
        <v>464</v>
      </c>
      <c r="D23" s="766"/>
      <c r="E23" s="766"/>
      <c r="F23" s="766"/>
      <c r="G23" s="766"/>
      <c r="H23" s="767"/>
    </row>
    <row r="24" spans="2:8" ht="12.75">
      <c r="B24" s="153">
        <v>1</v>
      </c>
      <c r="C24" s="250" t="s">
        <v>938</v>
      </c>
      <c r="D24" s="153">
        <v>1</v>
      </c>
      <c r="E24" s="153">
        <v>0</v>
      </c>
      <c r="F24" s="153"/>
      <c r="G24" s="153">
        <v>1</v>
      </c>
      <c r="H24" s="242"/>
    </row>
    <row r="25" spans="2:8" ht="12.75">
      <c r="B25" s="181">
        <v>2</v>
      </c>
      <c r="C25" s="252" t="s">
        <v>939</v>
      </c>
      <c r="D25" s="181">
        <v>1</v>
      </c>
      <c r="E25" s="181">
        <v>0</v>
      </c>
      <c r="F25" s="181"/>
      <c r="G25" s="181">
        <v>1</v>
      </c>
      <c r="H25" s="158"/>
    </row>
    <row r="26" spans="2:8" ht="12.75">
      <c r="B26" s="181">
        <v>3</v>
      </c>
      <c r="C26" s="252" t="s">
        <v>940</v>
      </c>
      <c r="D26" s="181">
        <v>0</v>
      </c>
      <c r="E26" s="181">
        <v>1</v>
      </c>
      <c r="F26" s="181"/>
      <c r="G26" s="181">
        <v>0</v>
      </c>
      <c r="H26" s="158"/>
    </row>
    <row r="27" spans="2:8" ht="12.75">
      <c r="B27" s="181">
        <v>4</v>
      </c>
      <c r="C27" s="252" t="s">
        <v>941</v>
      </c>
      <c r="D27" s="181">
        <v>0</v>
      </c>
      <c r="E27" s="181">
        <v>0</v>
      </c>
      <c r="F27" s="181"/>
      <c r="G27" s="181">
        <v>0</v>
      </c>
      <c r="H27" s="158"/>
    </row>
    <row r="28" spans="2:8" ht="12.75" customHeight="1">
      <c r="B28" s="158"/>
      <c r="C28" s="252"/>
      <c r="D28" s="158"/>
      <c r="E28" s="158"/>
      <c r="F28" s="158"/>
      <c r="G28" s="158"/>
      <c r="H28" s="158"/>
    </row>
    <row r="29" spans="2:8" ht="12.75" customHeight="1">
      <c r="B29" s="158"/>
      <c r="C29" s="158" t="s">
        <v>18</v>
      </c>
      <c r="D29" s="181">
        <v>12</v>
      </c>
      <c r="E29" s="181">
        <v>16</v>
      </c>
      <c r="F29" s="181">
        <f>F16+F17+F18+F19+F24+F25+F26+F27</f>
        <v>0</v>
      </c>
      <c r="G29" s="181">
        <f>D29+E29</f>
        <v>28</v>
      </c>
      <c r="H29" s="158"/>
    </row>
    <row r="30" spans="4:7" ht="12.75" customHeight="1">
      <c r="D30" s="666"/>
      <c r="E30" s="666"/>
      <c r="F30" s="666"/>
      <c r="G30" s="666"/>
    </row>
    <row r="32" spans="6:8" ht="12.75">
      <c r="F32" s="666" t="s">
        <v>12</v>
      </c>
      <c r="G32" s="666"/>
      <c r="H32" s="666"/>
    </row>
    <row r="33" spans="6:8" ht="12.75" customHeight="1">
      <c r="F33" s="666" t="s">
        <v>13</v>
      </c>
      <c r="G33" s="666"/>
      <c r="H33" s="666"/>
    </row>
    <row r="34" spans="6:8" ht="12.75" customHeight="1">
      <c r="F34" s="666" t="s">
        <v>88</v>
      </c>
      <c r="G34" s="666"/>
      <c r="H34" s="666"/>
    </row>
    <row r="35" spans="1:7" ht="12.75">
      <c r="A35" s="530" t="s">
        <v>1004</v>
      </c>
      <c r="F35"/>
      <c r="G35" s="230" t="s">
        <v>85</v>
      </c>
    </row>
  </sheetData>
  <sheetProtection/>
  <mergeCells count="14">
    <mergeCell ref="A2:H2"/>
    <mergeCell ref="A3:H3"/>
    <mergeCell ref="A5:H5"/>
    <mergeCell ref="G10:H10"/>
    <mergeCell ref="D30:G30"/>
    <mergeCell ref="B11:B12"/>
    <mergeCell ref="C11:C12"/>
    <mergeCell ref="D11:G11"/>
    <mergeCell ref="C23:H23"/>
    <mergeCell ref="F33:H33"/>
    <mergeCell ref="F32:H32"/>
    <mergeCell ref="F34:H34"/>
    <mergeCell ref="H11:H12"/>
    <mergeCell ref="C14:H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G9" sqref="G9:G1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17.421875" style="0" customWidth="1"/>
  </cols>
  <sheetData>
    <row r="1" spans="1:8" ht="18">
      <c r="A1" s="673" t="s">
        <v>0</v>
      </c>
      <c r="B1" s="673"/>
      <c r="C1" s="673"/>
      <c r="D1" s="673"/>
      <c r="E1" s="673"/>
      <c r="F1" s="673"/>
      <c r="H1" s="219" t="s">
        <v>643</v>
      </c>
    </row>
    <row r="2" spans="1:7" ht="21">
      <c r="A2" s="672" t="s">
        <v>747</v>
      </c>
      <c r="B2" s="672"/>
      <c r="C2" s="672"/>
      <c r="D2" s="672"/>
      <c r="E2" s="672"/>
      <c r="F2" s="672"/>
      <c r="G2" s="672"/>
    </row>
    <row r="3" spans="1:2" ht="15">
      <c r="A3" s="221"/>
      <c r="B3" s="221"/>
    </row>
    <row r="4" spans="1:7" ht="18" customHeight="1">
      <c r="A4" s="674" t="s">
        <v>644</v>
      </c>
      <c r="B4" s="674"/>
      <c r="C4" s="674"/>
      <c r="D4" s="674"/>
      <c r="E4" s="674"/>
      <c r="F4" s="674"/>
      <c r="G4" s="674"/>
    </row>
    <row r="5" spans="1:2" ht="15">
      <c r="A5" s="233" t="s">
        <v>1003</v>
      </c>
      <c r="B5" s="222"/>
    </row>
    <row r="6" spans="1:8" ht="15">
      <c r="A6" s="222"/>
      <c r="B6" s="222"/>
      <c r="F6" s="670" t="s">
        <v>837</v>
      </c>
      <c r="G6" s="670"/>
      <c r="H6" s="670"/>
    </row>
    <row r="7" spans="1:8" ht="59.25" customHeight="1">
      <c r="A7" s="223" t="s">
        <v>2</v>
      </c>
      <c r="B7" s="333" t="s">
        <v>3</v>
      </c>
      <c r="C7" s="338" t="s">
        <v>645</v>
      </c>
      <c r="D7" s="338" t="s">
        <v>646</v>
      </c>
      <c r="E7" s="338" t="s">
        <v>647</v>
      </c>
      <c r="F7" s="338" t="s">
        <v>648</v>
      </c>
      <c r="G7" s="373" t="s">
        <v>749</v>
      </c>
      <c r="H7" s="319" t="s">
        <v>722</v>
      </c>
    </row>
    <row r="8" spans="1:8" s="219" customFormat="1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374" t="s">
        <v>266</v>
      </c>
      <c r="H8" s="260">
        <v>8</v>
      </c>
    </row>
    <row r="9" spans="1:11" s="219" customFormat="1" ht="15" customHeight="1">
      <c r="A9" s="323">
        <v>1</v>
      </c>
      <c r="B9" s="9" t="s">
        <v>942</v>
      </c>
      <c r="C9" s="442">
        <f>'AT-10 B'!D12</f>
        <v>282</v>
      </c>
      <c r="D9" s="439">
        <f>E9+G9</f>
        <v>44</v>
      </c>
      <c r="E9" s="439"/>
      <c r="F9" s="440">
        <v>11</v>
      </c>
      <c r="G9" s="439">
        <v>44</v>
      </c>
      <c r="H9" s="260"/>
      <c r="J9" s="219">
        <v>44</v>
      </c>
      <c r="K9" s="219">
        <v>11</v>
      </c>
    </row>
    <row r="10" spans="1:11" s="219" customFormat="1" ht="15">
      <c r="A10" s="323">
        <v>2</v>
      </c>
      <c r="B10" s="9" t="s">
        <v>943</v>
      </c>
      <c r="C10" s="442">
        <f>'AT-10 B'!D13</f>
        <v>105</v>
      </c>
      <c r="D10" s="439">
        <f>E10+G10</f>
        <v>10</v>
      </c>
      <c r="E10" s="440"/>
      <c r="F10" s="440">
        <v>15</v>
      </c>
      <c r="G10" s="440">
        <v>10</v>
      </c>
      <c r="H10" s="260"/>
      <c r="J10" s="219">
        <v>10</v>
      </c>
      <c r="K10" s="219">
        <v>15</v>
      </c>
    </row>
    <row r="11" spans="1:11" s="219" customFormat="1" ht="15">
      <c r="A11" s="323">
        <v>3</v>
      </c>
      <c r="B11" s="9" t="s">
        <v>944</v>
      </c>
      <c r="C11" s="442">
        <f>'AT-10 B'!D14</f>
        <v>15</v>
      </c>
      <c r="D11" s="439">
        <f>E11+G11</f>
        <v>9</v>
      </c>
      <c r="E11" s="440"/>
      <c r="F11" s="440">
        <v>2</v>
      </c>
      <c r="G11" s="440">
        <v>9</v>
      </c>
      <c r="H11" s="260"/>
      <c r="J11" s="219">
        <v>9</v>
      </c>
      <c r="K11" s="219">
        <v>2</v>
      </c>
    </row>
    <row r="12" spans="1:11" s="219" customFormat="1" ht="15">
      <c r="A12" s="323">
        <v>4</v>
      </c>
      <c r="B12" s="9" t="s">
        <v>945</v>
      </c>
      <c r="C12" s="442">
        <f>'AT-10 B'!D15</f>
        <v>24</v>
      </c>
      <c r="D12" s="439">
        <f>E12+G12</f>
        <v>5</v>
      </c>
      <c r="E12" s="440"/>
      <c r="F12" s="440">
        <v>4</v>
      </c>
      <c r="G12" s="440">
        <v>5</v>
      </c>
      <c r="H12" s="260"/>
      <c r="J12" s="219">
        <v>5</v>
      </c>
      <c r="K12" s="219">
        <v>4</v>
      </c>
    </row>
    <row r="13" spans="1:8" s="219" customFormat="1" ht="15">
      <c r="A13" s="323">
        <v>5</v>
      </c>
      <c r="B13" s="225"/>
      <c r="C13" s="444"/>
      <c r="D13" s="225"/>
      <c r="E13" s="225"/>
      <c r="F13" s="225"/>
      <c r="G13" s="374"/>
      <c r="H13" s="260"/>
    </row>
    <row r="14" spans="1:12" s="219" customFormat="1" ht="15">
      <c r="A14" s="323">
        <v>6</v>
      </c>
      <c r="B14" s="225"/>
      <c r="C14" s="444"/>
      <c r="D14" s="225"/>
      <c r="E14" s="225"/>
      <c r="F14" s="225"/>
      <c r="G14" s="374"/>
      <c r="H14" s="260"/>
      <c r="J14" s="219">
        <v>68</v>
      </c>
      <c r="K14" s="219">
        <v>5000</v>
      </c>
      <c r="L14" s="219">
        <f>J14*K14</f>
        <v>340000</v>
      </c>
    </row>
    <row r="15" spans="1:8" s="219" customFormat="1" ht="15">
      <c r="A15" s="323">
        <v>7</v>
      </c>
      <c r="B15" s="225"/>
      <c r="C15" s="444"/>
      <c r="D15" s="225"/>
      <c r="E15" s="225"/>
      <c r="F15" s="225"/>
      <c r="G15" s="374"/>
      <c r="H15" s="260"/>
    </row>
    <row r="16" spans="1:8" s="219" customFormat="1" ht="15">
      <c r="A16" s="323">
        <v>8</v>
      </c>
      <c r="B16" s="225"/>
      <c r="C16" s="444"/>
      <c r="D16" s="225"/>
      <c r="E16" s="225"/>
      <c r="F16" s="225"/>
      <c r="G16" s="374"/>
      <c r="H16" s="260"/>
    </row>
    <row r="17" spans="1:8" ht="15">
      <c r="A17" s="323">
        <v>9</v>
      </c>
      <c r="B17" s="9"/>
      <c r="C17" s="442"/>
      <c r="D17" s="226"/>
      <c r="E17" s="226"/>
      <c r="F17" s="226"/>
      <c r="G17" s="375"/>
      <c r="H17" s="9"/>
    </row>
    <row r="18" spans="1:8" ht="15">
      <c r="A18" s="323">
        <v>10</v>
      </c>
      <c r="B18" s="9"/>
      <c r="C18" s="442"/>
      <c r="D18" s="226"/>
      <c r="E18" s="226"/>
      <c r="F18" s="226"/>
      <c r="H18" s="9"/>
    </row>
    <row r="19" spans="1:8" ht="15">
      <c r="A19" s="323">
        <v>11</v>
      </c>
      <c r="B19" s="9"/>
      <c r="C19" s="442"/>
      <c r="D19" s="226"/>
      <c r="E19" s="226"/>
      <c r="F19" s="226"/>
      <c r="G19" s="375"/>
      <c r="H19" s="9"/>
    </row>
    <row r="20" spans="1:8" ht="15">
      <c r="A20" s="323">
        <v>12</v>
      </c>
      <c r="B20" s="9"/>
      <c r="C20" s="442"/>
      <c r="D20" s="226"/>
      <c r="E20" s="226"/>
      <c r="F20" s="226"/>
      <c r="G20" s="375"/>
      <c r="H20" s="9"/>
    </row>
    <row r="21" spans="1:8" ht="15">
      <c r="A21" s="323">
        <v>13</v>
      </c>
      <c r="B21" s="9"/>
      <c r="C21" s="442"/>
      <c r="D21" s="226"/>
      <c r="E21" s="226"/>
      <c r="F21" s="226"/>
      <c r="G21" s="375"/>
      <c r="H21" s="9"/>
    </row>
    <row r="22" spans="1:8" ht="15">
      <c r="A22" s="323">
        <v>14</v>
      </c>
      <c r="B22" s="9"/>
      <c r="C22" s="442"/>
      <c r="D22" s="226"/>
      <c r="E22" s="226"/>
      <c r="F22" s="226"/>
      <c r="G22" s="375"/>
      <c r="H22" s="9"/>
    </row>
    <row r="23" spans="1:8" ht="12.75">
      <c r="A23" s="19" t="s">
        <v>7</v>
      </c>
      <c r="B23" s="9"/>
      <c r="C23" s="442"/>
      <c r="D23" s="226"/>
      <c r="E23" s="226"/>
      <c r="F23" s="226"/>
      <c r="G23" s="375"/>
      <c r="H23" s="9"/>
    </row>
    <row r="24" spans="1:8" ht="12.75">
      <c r="A24" s="19" t="s">
        <v>7</v>
      </c>
      <c r="B24" s="9"/>
      <c r="C24" s="442"/>
      <c r="D24" s="226"/>
      <c r="E24" s="226"/>
      <c r="F24" s="226"/>
      <c r="G24" s="375"/>
      <c r="H24" s="9"/>
    </row>
    <row r="25" spans="1:8" ht="12.75">
      <c r="A25" s="31" t="s">
        <v>18</v>
      </c>
      <c r="B25" s="9"/>
      <c r="C25" s="443">
        <f aca="true" t="shared" si="0" ref="C25:H25">SUM(C9:C24)</f>
        <v>426</v>
      </c>
      <c r="D25" s="9">
        <f t="shared" si="0"/>
        <v>68</v>
      </c>
      <c r="E25" s="9">
        <f t="shared" si="0"/>
        <v>0</v>
      </c>
      <c r="F25" s="9">
        <f t="shared" si="0"/>
        <v>32</v>
      </c>
      <c r="G25" s="9">
        <f t="shared" si="0"/>
        <v>68</v>
      </c>
      <c r="H25" s="9">
        <f t="shared" si="0"/>
        <v>0</v>
      </c>
    </row>
    <row r="26" ht="12.75">
      <c r="A26" s="227"/>
    </row>
    <row r="29" spans="1:9" ht="15" customHeight="1">
      <c r="A29" s="339"/>
      <c r="B29" s="339"/>
      <c r="C29" s="339"/>
      <c r="D29" s="339"/>
      <c r="E29" s="339"/>
      <c r="F29" s="693" t="s">
        <v>12</v>
      </c>
      <c r="G29" s="693"/>
      <c r="H29" s="340"/>
      <c r="I29" s="340"/>
    </row>
    <row r="30" spans="1:9" ht="15" customHeight="1">
      <c r="A30" s="339"/>
      <c r="B30" s="339"/>
      <c r="C30" s="339"/>
      <c r="D30" s="339"/>
      <c r="E30" s="339"/>
      <c r="F30" s="693" t="s">
        <v>13</v>
      </c>
      <c r="G30" s="693"/>
      <c r="H30" s="340"/>
      <c r="I30" s="340"/>
    </row>
    <row r="31" spans="1:9" ht="15" customHeight="1">
      <c r="A31" s="339"/>
      <c r="B31" s="339"/>
      <c r="C31" s="339"/>
      <c r="D31" s="339"/>
      <c r="E31" s="339"/>
      <c r="F31" s="666" t="s">
        <v>88</v>
      </c>
      <c r="G31" s="666"/>
      <c r="H31" s="666"/>
      <c r="I31" s="243"/>
    </row>
    <row r="32" spans="1:9" ht="12.75">
      <c r="A32" s="530" t="s">
        <v>1004</v>
      </c>
      <c r="C32" s="339"/>
      <c r="D32" s="339"/>
      <c r="E32" s="339"/>
      <c r="F32" s="772" t="s">
        <v>85</v>
      </c>
      <c r="G32" s="772"/>
      <c r="H32" s="339"/>
      <c r="I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</sheetData>
  <sheetProtection/>
  <mergeCells count="8">
    <mergeCell ref="F32:G32"/>
    <mergeCell ref="A1:F1"/>
    <mergeCell ref="A2:G2"/>
    <mergeCell ref="A4:G4"/>
    <mergeCell ref="F29:G29"/>
    <mergeCell ref="F30:G30"/>
    <mergeCell ref="F6:H6"/>
    <mergeCell ref="F31:H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SheetLayoutView="100" zoomScalePageLayoutView="0" workbookViewId="0" topLeftCell="A1">
      <selection activeCell="A32" sqref="A32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4.7109375" style="0" customWidth="1"/>
    <col min="4" max="4" width="21.00390625" style="0" customWidth="1"/>
    <col min="5" max="5" width="15.7109375" style="0" customWidth="1"/>
    <col min="6" max="6" width="16.28125" style="0" customWidth="1"/>
    <col min="7" max="7" width="22.00390625" style="0" customWidth="1"/>
    <col min="8" max="8" width="17.421875" style="0" customWidth="1"/>
  </cols>
  <sheetData>
    <row r="1" spans="1:8" ht="18">
      <c r="A1" s="673" t="s">
        <v>0</v>
      </c>
      <c r="B1" s="673"/>
      <c r="C1" s="673"/>
      <c r="D1" s="673"/>
      <c r="E1" s="673"/>
      <c r="F1" s="673"/>
      <c r="H1" s="219" t="s">
        <v>723</v>
      </c>
    </row>
    <row r="2" spans="1:7" ht="21">
      <c r="A2" s="672" t="s">
        <v>747</v>
      </c>
      <c r="B2" s="672"/>
      <c r="C2" s="672"/>
      <c r="D2" s="672"/>
      <c r="E2" s="672"/>
      <c r="F2" s="672"/>
      <c r="G2" s="672"/>
    </row>
    <row r="3" spans="1:2" ht="15">
      <c r="A3" s="221"/>
      <c r="B3" s="221"/>
    </row>
    <row r="4" spans="1:7" ht="18" customHeight="1">
      <c r="A4" s="674" t="s">
        <v>724</v>
      </c>
      <c r="B4" s="674"/>
      <c r="C4" s="674"/>
      <c r="D4" s="674"/>
      <c r="E4" s="674"/>
      <c r="F4" s="674"/>
      <c r="G4" s="674"/>
    </row>
    <row r="5" spans="1:2" ht="15">
      <c r="A5" s="233" t="s">
        <v>1003</v>
      </c>
      <c r="B5" s="222"/>
    </row>
    <row r="6" spans="1:8" ht="15">
      <c r="A6" s="222"/>
      <c r="B6" s="222"/>
      <c r="F6" s="670" t="s">
        <v>837</v>
      </c>
      <c r="G6" s="670"/>
      <c r="H6" s="670"/>
    </row>
    <row r="7" spans="1:8" ht="59.25" customHeight="1">
      <c r="A7" s="333" t="s">
        <v>2</v>
      </c>
      <c r="B7" s="333" t="s">
        <v>3</v>
      </c>
      <c r="C7" s="338" t="s">
        <v>725</v>
      </c>
      <c r="D7" s="338" t="s">
        <v>726</v>
      </c>
      <c r="E7" s="338" t="s">
        <v>727</v>
      </c>
      <c r="F7" s="338" t="s">
        <v>728</v>
      </c>
      <c r="G7" s="373" t="s">
        <v>729</v>
      </c>
      <c r="H7" s="319" t="s">
        <v>730</v>
      </c>
    </row>
    <row r="8" spans="1:8" s="219" customFormat="1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374" t="s">
        <v>266</v>
      </c>
      <c r="H8" s="260">
        <v>8</v>
      </c>
    </row>
    <row r="9" spans="1:8" s="219" customFormat="1" ht="15" customHeight="1">
      <c r="A9" s="323">
        <v>1</v>
      </c>
      <c r="B9" s="445" t="s">
        <v>923</v>
      </c>
      <c r="C9" s="441">
        <v>685</v>
      </c>
      <c r="D9" s="776" t="s">
        <v>946</v>
      </c>
      <c r="E9" s="779" t="s">
        <v>947</v>
      </c>
      <c r="F9" s="776" t="s">
        <v>1001</v>
      </c>
      <c r="G9" s="773" t="s">
        <v>1002</v>
      </c>
      <c r="H9" s="260"/>
    </row>
    <row r="10" spans="1:8" s="219" customFormat="1" ht="15">
      <c r="A10" s="323">
        <v>2</v>
      </c>
      <c r="B10" s="445" t="s">
        <v>924</v>
      </c>
      <c r="C10" s="441">
        <v>236</v>
      </c>
      <c r="D10" s="777"/>
      <c r="E10" s="780"/>
      <c r="F10" s="777"/>
      <c r="G10" s="774"/>
      <c r="H10" s="260"/>
    </row>
    <row r="11" spans="1:8" s="219" customFormat="1" ht="15">
      <c r="A11" s="323">
        <v>3</v>
      </c>
      <c r="B11" s="445" t="s">
        <v>925</v>
      </c>
      <c r="C11" s="441">
        <v>40</v>
      </c>
      <c r="D11" s="777"/>
      <c r="E11" s="780"/>
      <c r="F11" s="777"/>
      <c r="G11" s="774"/>
      <c r="H11" s="260"/>
    </row>
    <row r="12" spans="1:8" s="219" customFormat="1" ht="15">
      <c r="A12" s="323">
        <v>4</v>
      </c>
      <c r="B12" s="445" t="s">
        <v>926</v>
      </c>
      <c r="C12" s="441">
        <v>70</v>
      </c>
      <c r="D12" s="778"/>
      <c r="E12" s="781"/>
      <c r="F12" s="778"/>
      <c r="G12" s="774"/>
      <c r="H12" s="260"/>
    </row>
    <row r="13" spans="1:8" s="219" customFormat="1" ht="15">
      <c r="A13" s="323">
        <v>5</v>
      </c>
      <c r="B13" s="225"/>
      <c r="C13" s="225"/>
      <c r="D13" s="225"/>
      <c r="E13" s="225"/>
      <c r="F13" s="225"/>
      <c r="G13" s="774"/>
      <c r="H13" s="260"/>
    </row>
    <row r="14" spans="1:8" s="219" customFormat="1" ht="15">
      <c r="A14" s="323">
        <v>6</v>
      </c>
      <c r="B14" s="225"/>
      <c r="C14" s="225"/>
      <c r="D14" s="225"/>
      <c r="E14" s="225"/>
      <c r="F14" s="225"/>
      <c r="G14" s="774"/>
      <c r="H14" s="260"/>
    </row>
    <row r="15" spans="1:8" s="219" customFormat="1" ht="15">
      <c r="A15" s="323">
        <v>7</v>
      </c>
      <c r="B15" s="225"/>
      <c r="C15" s="225"/>
      <c r="D15" s="225"/>
      <c r="E15" s="225"/>
      <c r="F15" s="225"/>
      <c r="G15" s="774"/>
      <c r="H15" s="260"/>
    </row>
    <row r="16" spans="1:8" s="219" customFormat="1" ht="15">
      <c r="A16" s="323">
        <v>8</v>
      </c>
      <c r="B16" s="225"/>
      <c r="C16" s="225"/>
      <c r="D16" s="225"/>
      <c r="E16" s="225"/>
      <c r="F16" s="225"/>
      <c r="G16" s="775"/>
      <c r="H16" s="260"/>
    </row>
    <row r="17" spans="1:8" ht="15">
      <c r="A17" s="323">
        <v>9</v>
      </c>
      <c r="B17" s="9"/>
      <c r="C17" s="396"/>
      <c r="D17" s="226"/>
      <c r="E17" s="226"/>
      <c r="F17" s="226"/>
      <c r="G17" s="375"/>
      <c r="H17" s="9"/>
    </row>
    <row r="18" spans="1:8" ht="15">
      <c r="A18" s="323">
        <v>10</v>
      </c>
      <c r="B18" s="9"/>
      <c r="C18" s="396"/>
      <c r="D18" s="226"/>
      <c r="E18" s="226"/>
      <c r="F18" s="226"/>
      <c r="H18" s="9"/>
    </row>
    <row r="19" spans="1:8" ht="15">
      <c r="A19" s="323">
        <v>11</v>
      </c>
      <c r="B19" s="9"/>
      <c r="C19" s="396"/>
      <c r="D19" s="226"/>
      <c r="E19" s="226"/>
      <c r="F19" s="226"/>
      <c r="G19" s="375"/>
      <c r="H19" s="9"/>
    </row>
    <row r="20" spans="1:8" ht="15">
      <c r="A20" s="323">
        <v>12</v>
      </c>
      <c r="B20" s="9"/>
      <c r="C20" s="396"/>
      <c r="D20" s="226"/>
      <c r="E20" s="226"/>
      <c r="F20" s="226"/>
      <c r="G20" s="375"/>
      <c r="H20" s="9"/>
    </row>
    <row r="21" spans="1:8" ht="15">
      <c r="A21" s="323">
        <v>13</v>
      </c>
      <c r="B21" s="9"/>
      <c r="C21" s="396"/>
      <c r="D21" s="226"/>
      <c r="E21" s="226"/>
      <c r="F21" s="226"/>
      <c r="G21" s="375"/>
      <c r="H21" s="9"/>
    </row>
    <row r="22" spans="1:8" ht="15">
      <c r="A22" s="323">
        <v>14</v>
      </c>
      <c r="B22" s="9"/>
      <c r="C22" s="396"/>
      <c r="D22" s="226"/>
      <c r="E22" s="226"/>
      <c r="F22" s="226"/>
      <c r="G22" s="375"/>
      <c r="H22" s="9"/>
    </row>
    <row r="23" spans="1:8" ht="12.75">
      <c r="A23" s="19" t="s">
        <v>7</v>
      </c>
      <c r="B23" s="9"/>
      <c r="C23" s="396"/>
      <c r="D23" s="226"/>
      <c r="E23" s="226"/>
      <c r="F23" s="226"/>
      <c r="G23" s="375"/>
      <c r="H23" s="9"/>
    </row>
    <row r="24" spans="1:8" ht="12.75">
      <c r="A24" s="19" t="s">
        <v>7</v>
      </c>
      <c r="B24" s="9"/>
      <c r="C24" s="396"/>
      <c r="D24" s="226"/>
      <c r="E24" s="226"/>
      <c r="F24" s="226"/>
      <c r="G24" s="375"/>
      <c r="H24" s="9"/>
    </row>
    <row r="25" spans="1:8" ht="12.75">
      <c r="A25" s="31" t="s">
        <v>18</v>
      </c>
      <c r="B25" s="9"/>
      <c r="C25" s="8">
        <f>SUM(C9:C24)</f>
        <v>1031</v>
      </c>
      <c r="D25" s="9"/>
      <c r="E25" s="9"/>
      <c r="F25" s="9"/>
      <c r="G25" s="71"/>
      <c r="H25" s="9"/>
    </row>
    <row r="26" ht="12.75">
      <c r="A26" s="227"/>
    </row>
    <row r="29" spans="1:9" ht="15" customHeight="1">
      <c r="A29" s="339"/>
      <c r="B29" s="339"/>
      <c r="C29" s="339"/>
      <c r="D29" s="339"/>
      <c r="E29" s="339"/>
      <c r="F29" s="693" t="s">
        <v>12</v>
      </c>
      <c r="G29" s="693"/>
      <c r="H29" s="340"/>
      <c r="I29" s="340"/>
    </row>
    <row r="30" spans="1:9" ht="15" customHeight="1">
      <c r="A30" s="339"/>
      <c r="B30" s="339"/>
      <c r="C30" s="339"/>
      <c r="D30" s="339"/>
      <c r="E30" s="339"/>
      <c r="F30" s="693" t="s">
        <v>13</v>
      </c>
      <c r="G30" s="693"/>
      <c r="H30" s="340"/>
      <c r="I30" s="340"/>
    </row>
    <row r="31" spans="1:9" ht="15" customHeight="1">
      <c r="A31" s="339"/>
      <c r="B31" s="339"/>
      <c r="C31" s="339"/>
      <c r="D31" s="339"/>
      <c r="E31" s="339"/>
      <c r="F31" s="666" t="s">
        <v>88</v>
      </c>
      <c r="G31" s="666"/>
      <c r="H31" s="666"/>
      <c r="I31" s="243"/>
    </row>
    <row r="32" spans="1:9" ht="12.75">
      <c r="A32" s="530" t="s">
        <v>1004</v>
      </c>
      <c r="C32" s="339"/>
      <c r="D32" s="339"/>
      <c r="E32" s="339"/>
      <c r="F32" s="772" t="s">
        <v>85</v>
      </c>
      <c r="G32" s="772"/>
      <c r="H32" s="339"/>
      <c r="I32" s="339"/>
    </row>
    <row r="33" spans="1:13" ht="12.75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</row>
  </sheetData>
  <sheetProtection/>
  <mergeCells count="12">
    <mergeCell ref="D9:D12"/>
    <mergeCell ref="E9:E12"/>
    <mergeCell ref="G9:G16"/>
    <mergeCell ref="F9:F12"/>
    <mergeCell ref="F32:G32"/>
    <mergeCell ref="F31:H31"/>
    <mergeCell ref="A1:F1"/>
    <mergeCell ref="A2:G2"/>
    <mergeCell ref="A4:G4"/>
    <mergeCell ref="F6:H6"/>
    <mergeCell ref="F29:G29"/>
    <mergeCell ref="F30:G3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2"/>
  <sheetViews>
    <sheetView view="pageBreakPreview" zoomScale="90" zoomScaleSheetLayoutView="90" zoomScalePageLayoutView="0" workbookViewId="0" topLeftCell="A1">
      <selection activeCell="K35" sqref="A1:K35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3"/>
      <c r="E1" s="583"/>
      <c r="H1" s="44"/>
      <c r="I1" s="680" t="s">
        <v>69</v>
      </c>
      <c r="J1" s="680"/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0.5" customHeight="1"/>
    <row r="5" spans="1:11" s="16" customFormat="1" ht="24.75" customHeight="1">
      <c r="A5" s="782" t="s">
        <v>436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0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581" t="s">
        <v>1003</v>
      </c>
      <c r="B7" s="581"/>
      <c r="E7" s="723"/>
      <c r="F7" s="723"/>
      <c r="G7" s="723"/>
      <c r="H7" s="723"/>
      <c r="I7" s="723" t="s">
        <v>838</v>
      </c>
      <c r="J7" s="723"/>
      <c r="K7" s="723"/>
    </row>
    <row r="8" spans="3:10" s="14" customFormat="1" ht="15.75" hidden="1">
      <c r="C8" s="686" t="s">
        <v>15</v>
      </c>
      <c r="D8" s="686"/>
      <c r="E8" s="686"/>
      <c r="F8" s="686"/>
      <c r="G8" s="686"/>
      <c r="H8" s="686"/>
      <c r="I8" s="686"/>
      <c r="J8" s="686"/>
    </row>
    <row r="9" spans="1:19" ht="44.25" customHeight="1">
      <c r="A9" s="678" t="s">
        <v>24</v>
      </c>
      <c r="B9" s="678" t="s">
        <v>59</v>
      </c>
      <c r="C9" s="566" t="s">
        <v>462</v>
      </c>
      <c r="D9" s="568"/>
      <c r="E9" s="566" t="s">
        <v>38</v>
      </c>
      <c r="F9" s="568"/>
      <c r="G9" s="566" t="s">
        <v>39</v>
      </c>
      <c r="H9" s="568"/>
      <c r="I9" s="562" t="s">
        <v>108</v>
      </c>
      <c r="J9" s="562"/>
      <c r="K9" s="678" t="s">
        <v>513</v>
      </c>
      <c r="R9" s="9"/>
      <c r="S9" s="13"/>
    </row>
    <row r="10" spans="1:11" s="15" customFormat="1" ht="42" customHeight="1">
      <c r="A10" s="679"/>
      <c r="B10" s="679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679"/>
    </row>
    <row r="11" spans="1:11" ht="12.7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1">
        <v>10</v>
      </c>
      <c r="K11" s="3">
        <v>11</v>
      </c>
    </row>
    <row r="12" spans="1:11" ht="15.75" customHeight="1">
      <c r="A12" s="8">
        <v>1</v>
      </c>
      <c r="B12" s="19" t="s">
        <v>374</v>
      </c>
      <c r="C12" s="783">
        <v>92</v>
      </c>
      <c r="D12" s="783">
        <v>55.2</v>
      </c>
      <c r="E12" s="161"/>
      <c r="F12" s="161"/>
      <c r="G12" s="161"/>
      <c r="H12" s="161"/>
      <c r="I12" s="161"/>
      <c r="J12" s="161"/>
      <c r="K12" s="9"/>
    </row>
    <row r="13" spans="1:11" ht="15.75" customHeight="1">
      <c r="A13" s="8">
        <v>2</v>
      </c>
      <c r="B13" s="19" t="s">
        <v>375</v>
      </c>
      <c r="C13" s="784"/>
      <c r="D13" s="784"/>
      <c r="E13" s="161"/>
      <c r="F13" s="161"/>
      <c r="G13" s="161"/>
      <c r="H13" s="161"/>
      <c r="I13" s="161"/>
      <c r="J13" s="161"/>
      <c r="K13" s="9"/>
    </row>
    <row r="14" spans="1:11" ht="15.75" customHeight="1">
      <c r="A14" s="8">
        <v>3</v>
      </c>
      <c r="B14" s="19" t="s">
        <v>376</v>
      </c>
      <c r="C14" s="784"/>
      <c r="D14" s="784"/>
      <c r="E14" s="161"/>
      <c r="F14" s="161"/>
      <c r="G14" s="161"/>
      <c r="H14" s="161"/>
      <c r="I14" s="161"/>
      <c r="J14" s="161"/>
      <c r="K14" s="9"/>
    </row>
    <row r="15" spans="1:11" ht="15.75" customHeight="1">
      <c r="A15" s="8">
        <v>4</v>
      </c>
      <c r="B15" s="19" t="s">
        <v>377</v>
      </c>
      <c r="C15" s="785"/>
      <c r="D15" s="785"/>
      <c r="E15" s="161"/>
      <c r="F15" s="161"/>
      <c r="G15" s="161"/>
      <c r="H15" s="161"/>
      <c r="I15" s="161"/>
      <c r="J15" s="161"/>
      <c r="K15" s="9"/>
    </row>
    <row r="16" spans="1:11" ht="15.75" customHeight="1">
      <c r="A16" s="8">
        <v>5</v>
      </c>
      <c r="B16" s="19" t="s">
        <v>378</v>
      </c>
      <c r="C16" s="161"/>
      <c r="D16" s="161"/>
      <c r="E16" s="161"/>
      <c r="F16" s="161"/>
      <c r="G16" s="161"/>
      <c r="H16" s="161"/>
      <c r="I16" s="161"/>
      <c r="J16" s="161"/>
      <c r="K16" s="9"/>
    </row>
    <row r="17" spans="1:11" ht="15.75" customHeight="1">
      <c r="A17" s="8">
        <v>6</v>
      </c>
      <c r="B17" s="19" t="s">
        <v>379</v>
      </c>
      <c r="C17" s="161"/>
      <c r="D17" s="161"/>
      <c r="E17" s="161"/>
      <c r="F17" s="161"/>
      <c r="G17" s="161"/>
      <c r="H17" s="161"/>
      <c r="I17" s="161"/>
      <c r="J17" s="161"/>
      <c r="K17" s="9"/>
    </row>
    <row r="18" spans="1:11" ht="15.75" customHeight="1">
      <c r="A18" s="8">
        <v>7</v>
      </c>
      <c r="B18" s="19" t="s">
        <v>380</v>
      </c>
      <c r="C18" s="161"/>
      <c r="D18" s="161"/>
      <c r="E18" s="161"/>
      <c r="F18" s="161"/>
      <c r="G18" s="161"/>
      <c r="H18" s="161"/>
      <c r="I18" s="161"/>
      <c r="J18" s="161"/>
      <c r="K18" s="9"/>
    </row>
    <row r="19" spans="1:11" s="13" customFormat="1" ht="15.75" customHeight="1">
      <c r="A19" s="8">
        <v>8</v>
      </c>
      <c r="B19" s="19" t="s">
        <v>251</v>
      </c>
      <c r="C19" s="161"/>
      <c r="D19" s="161"/>
      <c r="E19" s="161"/>
      <c r="F19" s="161"/>
      <c r="G19" s="161"/>
      <c r="H19" s="161"/>
      <c r="I19" s="161"/>
      <c r="J19" s="161"/>
      <c r="K19" s="9"/>
    </row>
    <row r="20" spans="1:11" s="13" customFormat="1" ht="15.75" customHeight="1">
      <c r="A20" s="8">
        <v>9</v>
      </c>
      <c r="B20" s="19" t="s">
        <v>355</v>
      </c>
      <c r="C20" s="161"/>
      <c r="D20" s="161"/>
      <c r="E20" s="161"/>
      <c r="F20" s="161"/>
      <c r="G20" s="161"/>
      <c r="H20" s="161"/>
      <c r="I20" s="161"/>
      <c r="J20" s="161"/>
      <c r="K20" s="9"/>
    </row>
    <row r="21" spans="1:11" s="13" customFormat="1" ht="15.75" customHeight="1">
      <c r="A21" s="8">
        <v>10</v>
      </c>
      <c r="B21" s="19" t="s">
        <v>512</v>
      </c>
      <c r="C21" s="161"/>
      <c r="D21" s="161"/>
      <c r="E21" s="161">
        <v>92</v>
      </c>
      <c r="F21" s="161">
        <v>55.2</v>
      </c>
      <c r="G21" s="161"/>
      <c r="H21" s="161"/>
      <c r="I21" s="161"/>
      <c r="J21" s="161"/>
      <c r="K21" s="9"/>
    </row>
    <row r="22" spans="1:11" s="13" customFormat="1" ht="15.75" customHeight="1">
      <c r="A22" s="8">
        <v>11</v>
      </c>
      <c r="B22" s="19" t="s">
        <v>474</v>
      </c>
      <c r="C22" s="161"/>
      <c r="D22" s="161"/>
      <c r="E22" s="161"/>
      <c r="F22" s="161"/>
      <c r="G22" s="161"/>
      <c r="H22" s="161"/>
      <c r="I22" s="161"/>
      <c r="J22" s="161"/>
      <c r="K22" s="9"/>
    </row>
    <row r="23" spans="1:11" s="13" customFormat="1" ht="15.75" customHeight="1">
      <c r="A23" s="8">
        <v>12</v>
      </c>
      <c r="B23" s="19" t="s">
        <v>511</v>
      </c>
      <c r="C23" s="161"/>
      <c r="D23" s="161"/>
      <c r="E23" s="161"/>
      <c r="F23" s="161"/>
      <c r="G23" s="161"/>
      <c r="H23" s="161"/>
      <c r="I23" s="161"/>
      <c r="J23" s="161"/>
      <c r="K23" s="9"/>
    </row>
    <row r="24" spans="1:11" s="13" customFormat="1" ht="15.75" customHeight="1">
      <c r="A24" s="8">
        <v>13</v>
      </c>
      <c r="B24" s="19" t="s">
        <v>688</v>
      </c>
      <c r="C24" s="161">
        <v>13</v>
      </c>
      <c r="D24" s="161">
        <v>94.27</v>
      </c>
      <c r="E24" s="161"/>
      <c r="F24" s="161"/>
      <c r="G24" s="9"/>
      <c r="H24" s="9"/>
      <c r="I24" s="9"/>
      <c r="J24" s="9"/>
      <c r="K24" s="9"/>
    </row>
    <row r="25" spans="1:11" s="13" customFormat="1" ht="15.75" customHeight="1">
      <c r="A25" s="8">
        <v>14</v>
      </c>
      <c r="B25" s="19" t="s">
        <v>854</v>
      </c>
      <c r="C25" s="9"/>
      <c r="D25" s="9"/>
      <c r="E25" s="9"/>
      <c r="F25" s="9"/>
      <c r="G25" s="447">
        <v>9</v>
      </c>
      <c r="H25" s="447">
        <v>64.49</v>
      </c>
      <c r="I25" s="532">
        <v>4</v>
      </c>
      <c r="J25" s="532">
        <v>29.78</v>
      </c>
      <c r="K25" s="9"/>
    </row>
    <row r="26" spans="1:11" s="13" customFormat="1" ht="15.75" customHeight="1">
      <c r="A26" s="8"/>
      <c r="B26" s="19"/>
      <c r="C26" s="9"/>
      <c r="D26" s="9"/>
      <c r="E26" s="9"/>
      <c r="F26" s="9"/>
      <c r="G26" s="9"/>
      <c r="H26" s="9"/>
      <c r="I26" s="9"/>
      <c r="J26" s="9"/>
      <c r="K26" s="9"/>
    </row>
    <row r="27" spans="1:11" s="13" customFormat="1" ht="15.75" customHeight="1">
      <c r="A27" s="3" t="s">
        <v>18</v>
      </c>
      <c r="B27" s="9"/>
      <c r="C27" s="8">
        <f>SUM(C12:C26)</f>
        <v>105</v>
      </c>
      <c r="D27" s="8">
        <f aca="true" t="shared" si="0" ref="D27:K27">SUM(D12:D26)</f>
        <v>149.47</v>
      </c>
      <c r="E27" s="8">
        <f t="shared" si="0"/>
        <v>92</v>
      </c>
      <c r="F27" s="8">
        <f t="shared" si="0"/>
        <v>55.2</v>
      </c>
      <c r="G27" s="8">
        <f t="shared" si="0"/>
        <v>9</v>
      </c>
      <c r="H27" s="8">
        <f t="shared" si="0"/>
        <v>64.49</v>
      </c>
      <c r="I27" s="8">
        <f t="shared" si="0"/>
        <v>4</v>
      </c>
      <c r="J27" s="8">
        <f t="shared" si="0"/>
        <v>29.78</v>
      </c>
      <c r="K27" s="8">
        <f t="shared" si="0"/>
        <v>0</v>
      </c>
    </row>
    <row r="28" s="13" customFormat="1" ht="12.75">
      <c r="A28" s="11"/>
    </row>
    <row r="29" s="13" customFormat="1" ht="12.75">
      <c r="A29" s="11"/>
    </row>
    <row r="30" s="13" customFormat="1" ht="12.75">
      <c r="A30" s="11"/>
    </row>
    <row r="31" spans="2:16" s="16" customFormat="1" ht="13.5" customHeight="1">
      <c r="B31" s="88"/>
      <c r="C31" s="88"/>
      <c r="D31" s="88"/>
      <c r="E31" s="88"/>
      <c r="F31" s="88"/>
      <c r="G31" s="88"/>
      <c r="H31" s="88"/>
      <c r="I31" s="599" t="s">
        <v>12</v>
      </c>
      <c r="J31" s="599"/>
      <c r="K31" s="88"/>
      <c r="L31" s="88"/>
      <c r="M31" s="88"/>
      <c r="N31" s="88"/>
      <c r="O31" s="88"/>
      <c r="P31" s="88"/>
    </row>
    <row r="32" spans="1:16" s="16" customFormat="1" ht="12.75" customHeight="1">
      <c r="A32" s="611" t="s">
        <v>13</v>
      </c>
      <c r="B32" s="611"/>
      <c r="C32" s="611"/>
      <c r="D32" s="611"/>
      <c r="E32" s="611"/>
      <c r="F32" s="611"/>
      <c r="G32" s="611"/>
      <c r="H32" s="611"/>
      <c r="I32" s="611"/>
      <c r="J32" s="611"/>
      <c r="K32" s="88"/>
      <c r="L32" s="88"/>
      <c r="M32" s="88"/>
      <c r="N32" s="88"/>
      <c r="O32" s="88"/>
      <c r="P32" s="88"/>
    </row>
    <row r="33" spans="1:16" s="16" customFormat="1" ht="12.75" customHeight="1">
      <c r="A33" s="611" t="s">
        <v>19</v>
      </c>
      <c r="B33" s="611"/>
      <c r="C33" s="611"/>
      <c r="D33" s="611"/>
      <c r="E33" s="611"/>
      <c r="F33" s="611"/>
      <c r="G33" s="611"/>
      <c r="H33" s="611"/>
      <c r="I33" s="611"/>
      <c r="J33" s="611"/>
      <c r="K33" s="88"/>
      <c r="L33" s="88"/>
      <c r="M33" s="88"/>
      <c r="N33" s="88"/>
      <c r="O33" s="88"/>
      <c r="P33" s="88"/>
    </row>
    <row r="34" spans="1:9" s="16" customFormat="1" ht="12.75">
      <c r="A34" s="530" t="s">
        <v>1004</v>
      </c>
      <c r="B34" s="15"/>
      <c r="C34" s="15"/>
      <c r="D34" s="15"/>
      <c r="E34" s="15"/>
      <c r="F34" s="15"/>
      <c r="H34" s="583" t="s">
        <v>22</v>
      </c>
      <c r="I34" s="583"/>
    </row>
    <row r="35" s="16" customFormat="1" ht="12.75">
      <c r="A35" s="15"/>
    </row>
    <row r="36" spans="1:10" ht="12.75">
      <c r="A36" s="683"/>
      <c r="B36" s="683"/>
      <c r="C36" s="683"/>
      <c r="D36" s="683"/>
      <c r="E36" s="683"/>
      <c r="F36" s="683"/>
      <c r="G36" s="683"/>
      <c r="H36" s="683"/>
      <c r="I36" s="683"/>
      <c r="J36" s="683"/>
    </row>
    <row r="42" spans="7:8" ht="12.75">
      <c r="G42">
        <v>13</v>
      </c>
      <c r="H42">
        <v>94.27</v>
      </c>
    </row>
  </sheetData>
  <sheetProtection/>
  <mergeCells count="23">
    <mergeCell ref="K9:K10"/>
    <mergeCell ref="I31:J31"/>
    <mergeCell ref="A32:J32"/>
    <mergeCell ref="A33:J33"/>
    <mergeCell ref="H34:I34"/>
    <mergeCell ref="A36:J36"/>
    <mergeCell ref="C12:C15"/>
    <mergeCell ref="D12:D15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8"/>
  <sheetViews>
    <sheetView view="pageBreakPreview" zoomScale="90" zoomScaleSheetLayoutView="90" zoomScalePageLayoutView="0" workbookViewId="0" topLeftCell="A1">
      <selection activeCell="K37" sqref="A1:K37"/>
    </sheetView>
  </sheetViews>
  <sheetFormatPr defaultColWidth="9.140625" defaultRowHeight="12.75"/>
  <cols>
    <col min="2" max="2" width="10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</cols>
  <sheetData>
    <row r="1" spans="4:10" ht="15">
      <c r="D1" s="583"/>
      <c r="E1" s="583"/>
      <c r="H1" s="44"/>
      <c r="I1" s="680" t="s">
        <v>381</v>
      </c>
      <c r="J1" s="680"/>
    </row>
    <row r="2" spans="1:10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</row>
    <row r="3" spans="1:10" ht="20.25">
      <c r="A3" s="587" t="s">
        <v>750</v>
      </c>
      <c r="B3" s="587"/>
      <c r="C3" s="587"/>
      <c r="D3" s="587"/>
      <c r="E3" s="587"/>
      <c r="F3" s="587"/>
      <c r="G3" s="587"/>
      <c r="H3" s="587"/>
      <c r="I3" s="587"/>
      <c r="J3" s="587"/>
    </row>
    <row r="4" ht="10.5" customHeight="1"/>
    <row r="5" spans="1:11" s="16" customFormat="1" ht="18.75" customHeight="1">
      <c r="A5" s="782" t="s">
        <v>437</v>
      </c>
      <c r="B5" s="782"/>
      <c r="C5" s="782"/>
      <c r="D5" s="782"/>
      <c r="E5" s="782"/>
      <c r="F5" s="782"/>
      <c r="G5" s="782"/>
      <c r="H5" s="782"/>
      <c r="I5" s="782"/>
      <c r="J5" s="782"/>
      <c r="K5" s="782"/>
    </row>
    <row r="6" spans="1:10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11" s="16" customFormat="1" ht="12.75">
      <c r="A7" s="37" t="s">
        <v>1003</v>
      </c>
      <c r="B7" s="37"/>
      <c r="E7" s="723"/>
      <c r="F7" s="723"/>
      <c r="G7" s="723"/>
      <c r="H7" s="723"/>
      <c r="I7" s="723" t="s">
        <v>838</v>
      </c>
      <c r="J7" s="723"/>
      <c r="K7" s="723"/>
    </row>
    <row r="8" spans="3:10" s="14" customFormat="1" ht="15.75" hidden="1">
      <c r="C8" s="686" t="s">
        <v>15</v>
      </c>
      <c r="D8" s="686"/>
      <c r="E8" s="686"/>
      <c r="F8" s="686"/>
      <c r="G8" s="686"/>
      <c r="H8" s="686"/>
      <c r="I8" s="686"/>
      <c r="J8" s="686"/>
    </row>
    <row r="9" spans="1:19" ht="30" customHeight="1">
      <c r="A9" s="678" t="s">
        <v>24</v>
      </c>
      <c r="B9" s="678" t="s">
        <v>37</v>
      </c>
      <c r="C9" s="566" t="s">
        <v>868</v>
      </c>
      <c r="D9" s="568"/>
      <c r="E9" s="566" t="s">
        <v>38</v>
      </c>
      <c r="F9" s="568"/>
      <c r="G9" s="566" t="s">
        <v>39</v>
      </c>
      <c r="H9" s="568"/>
      <c r="I9" s="562" t="s">
        <v>108</v>
      </c>
      <c r="J9" s="562"/>
      <c r="K9" s="678" t="s">
        <v>237</v>
      </c>
      <c r="R9" s="9"/>
      <c r="S9" s="13"/>
    </row>
    <row r="10" spans="1:11" s="15" customFormat="1" ht="42" customHeight="1">
      <c r="A10" s="679"/>
      <c r="B10" s="679"/>
      <c r="C10" s="5" t="s">
        <v>40</v>
      </c>
      <c r="D10" s="5" t="s">
        <v>107</v>
      </c>
      <c r="E10" s="5" t="s">
        <v>40</v>
      </c>
      <c r="F10" s="5" t="s">
        <v>107</v>
      </c>
      <c r="G10" s="5" t="s">
        <v>40</v>
      </c>
      <c r="H10" s="5" t="s">
        <v>107</v>
      </c>
      <c r="I10" s="5" t="s">
        <v>137</v>
      </c>
      <c r="J10" s="5" t="s">
        <v>138</v>
      </c>
      <c r="K10" s="679"/>
    </row>
    <row r="11" spans="1:11" ht="12.7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1">
        <v>10</v>
      </c>
      <c r="K11" s="3">
        <v>11</v>
      </c>
    </row>
    <row r="12" spans="1:11" ht="12.75">
      <c r="A12" s="19">
        <v>1</v>
      </c>
      <c r="B12" s="20" t="s">
        <v>923</v>
      </c>
      <c r="C12" s="783">
        <v>105</v>
      </c>
      <c r="D12" s="783">
        <v>149.47</v>
      </c>
      <c r="E12" s="783">
        <v>92</v>
      </c>
      <c r="F12" s="783">
        <v>55.2</v>
      </c>
      <c r="G12" s="786">
        <v>9</v>
      </c>
      <c r="H12" s="786">
        <v>64.49</v>
      </c>
      <c r="I12" s="786">
        <v>4</v>
      </c>
      <c r="J12" s="786" t="s">
        <v>1007</v>
      </c>
      <c r="K12" s="3"/>
    </row>
    <row r="13" spans="1:11" ht="12.75">
      <c r="A13" s="19">
        <v>2</v>
      </c>
      <c r="B13" s="20" t="s">
        <v>924</v>
      </c>
      <c r="C13" s="784"/>
      <c r="D13" s="784"/>
      <c r="E13" s="784"/>
      <c r="F13" s="784"/>
      <c r="G13" s="787"/>
      <c r="H13" s="787"/>
      <c r="I13" s="787"/>
      <c r="J13" s="787"/>
      <c r="K13" s="3"/>
    </row>
    <row r="14" spans="1:11" ht="12.75">
      <c r="A14" s="19">
        <v>3</v>
      </c>
      <c r="B14" s="20" t="s">
        <v>925</v>
      </c>
      <c r="C14" s="784"/>
      <c r="D14" s="784"/>
      <c r="E14" s="784"/>
      <c r="F14" s="784"/>
      <c r="G14" s="787"/>
      <c r="H14" s="787"/>
      <c r="I14" s="787"/>
      <c r="J14" s="787"/>
      <c r="K14" s="3"/>
    </row>
    <row r="15" spans="1:11" ht="12.75">
      <c r="A15" s="19">
        <v>4</v>
      </c>
      <c r="B15" s="20" t="s">
        <v>926</v>
      </c>
      <c r="C15" s="785"/>
      <c r="D15" s="785"/>
      <c r="E15" s="785"/>
      <c r="F15" s="785"/>
      <c r="G15" s="788"/>
      <c r="H15" s="788"/>
      <c r="I15" s="788"/>
      <c r="J15" s="788"/>
      <c r="K15" s="3"/>
    </row>
    <row r="16" spans="1:11" ht="12.75">
      <c r="A16" s="19">
        <v>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3"/>
    </row>
    <row r="17" spans="1:11" ht="12.75">
      <c r="A17" s="19">
        <v>6</v>
      </c>
      <c r="B17" s="161"/>
      <c r="C17" s="161"/>
      <c r="D17" s="161"/>
      <c r="E17" s="161"/>
      <c r="F17" s="161"/>
      <c r="G17" s="161"/>
      <c r="H17" s="161"/>
      <c r="I17" s="161"/>
      <c r="J17" s="161"/>
      <c r="K17" s="3"/>
    </row>
    <row r="18" spans="1:11" ht="12.75">
      <c r="A18" s="19">
        <v>7</v>
      </c>
      <c r="B18" s="161"/>
      <c r="C18" s="161"/>
      <c r="D18" s="161"/>
      <c r="E18" s="161"/>
      <c r="F18" s="161"/>
      <c r="G18" s="161"/>
      <c r="H18" s="161"/>
      <c r="I18" s="161"/>
      <c r="J18" s="161"/>
      <c r="K18" s="3"/>
    </row>
    <row r="19" spans="1:11" ht="12.75">
      <c r="A19" s="19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2.75">
      <c r="A20" s="19">
        <v>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2.75">
      <c r="A21" s="19">
        <v>10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19">
        <v>11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19">
        <v>12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19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19">
        <v>14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3" customFormat="1" ht="12.75">
      <c r="A26" s="10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3" customFormat="1" ht="12.75">
      <c r="A27" s="10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3" customFormat="1" ht="12.75">
      <c r="A28" s="3" t="s">
        <v>18</v>
      </c>
      <c r="B28" s="9"/>
      <c r="C28" s="8">
        <f>SUM(C12:C27)</f>
        <v>105</v>
      </c>
      <c r="D28" s="8">
        <f aca="true" t="shared" si="0" ref="D28:K28">SUM(D12:D27)</f>
        <v>149.47</v>
      </c>
      <c r="E28" s="8">
        <f t="shared" si="0"/>
        <v>92</v>
      </c>
      <c r="F28" s="8">
        <f t="shared" si="0"/>
        <v>55.2</v>
      </c>
      <c r="G28" s="8">
        <f t="shared" si="0"/>
        <v>9</v>
      </c>
      <c r="H28" s="8">
        <f t="shared" si="0"/>
        <v>64.49</v>
      </c>
      <c r="I28" s="8">
        <f t="shared" si="0"/>
        <v>4</v>
      </c>
      <c r="J28" s="8">
        <f t="shared" si="0"/>
        <v>0</v>
      </c>
      <c r="K28" s="8">
        <f t="shared" si="0"/>
        <v>0</v>
      </c>
    </row>
    <row r="29" s="13" customFormat="1" ht="12.75">
      <c r="A29" s="11" t="s">
        <v>42</v>
      </c>
    </row>
    <row r="30" s="13" customFormat="1" ht="12.75">
      <c r="A30" s="11"/>
    </row>
    <row r="31" s="13" customFormat="1" ht="12.75">
      <c r="A31" s="11"/>
    </row>
    <row r="32" s="13" customFormat="1" ht="12.75">
      <c r="A32" s="11"/>
    </row>
    <row r="33" spans="2:16" s="16" customFormat="1" ht="13.5" customHeight="1">
      <c r="B33" s="88"/>
      <c r="C33" s="88"/>
      <c r="D33" s="88"/>
      <c r="E33" s="88"/>
      <c r="F33" s="88"/>
      <c r="G33" s="88"/>
      <c r="H33" s="88"/>
      <c r="I33" s="599" t="s">
        <v>12</v>
      </c>
      <c r="J33" s="599"/>
      <c r="K33" s="88"/>
      <c r="L33" s="88"/>
      <c r="M33" s="88"/>
      <c r="N33" s="88"/>
      <c r="O33" s="88"/>
      <c r="P33" s="88"/>
    </row>
    <row r="34" spans="1:16" s="16" customFormat="1" ht="12.75" customHeight="1">
      <c r="A34" s="611" t="s">
        <v>13</v>
      </c>
      <c r="B34" s="611"/>
      <c r="C34" s="611"/>
      <c r="D34" s="611"/>
      <c r="E34" s="611"/>
      <c r="F34" s="611"/>
      <c r="G34" s="611"/>
      <c r="H34" s="611"/>
      <c r="I34" s="611"/>
      <c r="J34" s="611"/>
      <c r="K34" s="88"/>
      <c r="L34" s="88"/>
      <c r="M34" s="88"/>
      <c r="N34" s="88"/>
      <c r="O34" s="88"/>
      <c r="P34" s="88"/>
    </row>
    <row r="35" spans="1:16" s="16" customFormat="1" ht="12.75" customHeight="1">
      <c r="A35" s="611" t="s">
        <v>19</v>
      </c>
      <c r="B35" s="611"/>
      <c r="C35" s="611"/>
      <c r="D35" s="611"/>
      <c r="E35" s="611"/>
      <c r="F35" s="611"/>
      <c r="G35" s="611"/>
      <c r="H35" s="611"/>
      <c r="I35" s="611"/>
      <c r="J35" s="611"/>
      <c r="K35" s="88"/>
      <c r="L35" s="88"/>
      <c r="M35" s="88"/>
      <c r="N35" s="88"/>
      <c r="O35" s="88"/>
      <c r="P35" s="88"/>
    </row>
    <row r="36" spans="1:9" s="16" customFormat="1" ht="12.75">
      <c r="A36" s="530" t="s">
        <v>1004</v>
      </c>
      <c r="B36" s="15"/>
      <c r="C36" s="15"/>
      <c r="D36" s="15"/>
      <c r="E36" s="15"/>
      <c r="F36" s="15"/>
      <c r="H36" s="583" t="s">
        <v>22</v>
      </c>
      <c r="I36" s="583"/>
    </row>
    <row r="37" s="16" customFormat="1" ht="12.75">
      <c r="A37" s="15"/>
    </row>
    <row r="38" spans="1:10" ht="12.75">
      <c r="A38" s="683"/>
      <c r="B38" s="683"/>
      <c r="C38" s="683"/>
      <c r="D38" s="683"/>
      <c r="E38" s="683"/>
      <c r="F38" s="683"/>
      <c r="G38" s="683"/>
      <c r="H38" s="683"/>
      <c r="I38" s="683"/>
      <c r="J38" s="683"/>
    </row>
    <row r="46" spans="8:9" ht="12.75">
      <c r="H46">
        <v>13</v>
      </c>
      <c r="I46">
        <v>94.27</v>
      </c>
    </row>
    <row r="53" spans="10:11" ht="12.75">
      <c r="J53">
        <v>7.97</v>
      </c>
      <c r="K53">
        <f>J53*6</f>
        <v>47.82</v>
      </c>
    </row>
    <row r="54" spans="10:11" ht="12.75">
      <c r="J54">
        <v>5.8</v>
      </c>
      <c r="K54">
        <f>J54*2</f>
        <v>11.6</v>
      </c>
    </row>
    <row r="55" spans="10:11" ht="12.75">
      <c r="J55">
        <v>5.07</v>
      </c>
      <c r="K55">
        <f>J55*1</f>
        <v>5.07</v>
      </c>
    </row>
    <row r="56" ht="12.75">
      <c r="K56">
        <f>SUM(K53:K55)</f>
        <v>64.49000000000001</v>
      </c>
    </row>
    <row r="57" ht="12.75">
      <c r="K57">
        <v>94.27</v>
      </c>
    </row>
    <row r="58" ht="12.75">
      <c r="K58">
        <f>K57-K56</f>
        <v>29.779999999999987</v>
      </c>
    </row>
  </sheetData>
  <sheetProtection/>
  <mergeCells count="28">
    <mergeCell ref="A3:J3"/>
    <mergeCell ref="I33:J33"/>
    <mergeCell ref="I1:J1"/>
    <mergeCell ref="A34:J34"/>
    <mergeCell ref="G9:H9"/>
    <mergeCell ref="I9:J9"/>
    <mergeCell ref="D1:E1"/>
    <mergeCell ref="A9:A10"/>
    <mergeCell ref="A2:J2"/>
    <mergeCell ref="C8:J8"/>
    <mergeCell ref="E7:H7"/>
    <mergeCell ref="I7:K7"/>
    <mergeCell ref="A5:K5"/>
    <mergeCell ref="B9:B10"/>
    <mergeCell ref="A38:J38"/>
    <mergeCell ref="E9:F9"/>
    <mergeCell ref="C9:D9"/>
    <mergeCell ref="H36:I36"/>
    <mergeCell ref="A35:J35"/>
    <mergeCell ref="K9:K10"/>
    <mergeCell ref="I12:I15"/>
    <mergeCell ref="J12:J15"/>
    <mergeCell ref="C12:C15"/>
    <mergeCell ref="D12:D15"/>
    <mergeCell ref="E12:E15"/>
    <mergeCell ref="F12:F15"/>
    <mergeCell ref="G12:G15"/>
    <mergeCell ref="H12:H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4">
      <selection activeCell="A35" sqref="A35"/>
    </sheetView>
  </sheetViews>
  <sheetFormatPr defaultColWidth="9.140625" defaultRowHeight="12.75"/>
  <cols>
    <col min="2" max="2" width="19.00390625" style="0" customWidth="1"/>
    <col min="3" max="3" width="11.7109375" style="0" customWidth="1"/>
    <col min="4" max="4" width="15.140625" style="0" customWidth="1"/>
    <col min="5" max="5" width="15.8515625" style="0" customWidth="1"/>
    <col min="6" max="6" width="9.8515625" style="0" customWidth="1"/>
    <col min="7" max="7" width="13.57421875" style="0" customWidth="1"/>
    <col min="8" max="8" width="9.7109375" style="0" customWidth="1"/>
    <col min="9" max="9" width="10.421875" style="0" customWidth="1"/>
    <col min="10" max="10" width="15.28125" style="0" customWidth="1"/>
    <col min="11" max="11" width="19.28125" style="0" customWidth="1"/>
    <col min="12" max="12" width="15.00390625" style="0" customWidth="1"/>
  </cols>
  <sheetData>
    <row r="1" spans="5:12" ht="22.5" customHeight="1">
      <c r="E1" s="583"/>
      <c r="F1" s="583"/>
      <c r="I1" s="44"/>
      <c r="K1" s="680" t="s">
        <v>70</v>
      </c>
      <c r="L1" s="680"/>
    </row>
    <row r="2" spans="1:11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8">
      <c r="A3" s="706" t="s">
        <v>747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</row>
    <row r="4" ht="10.5" customHeight="1"/>
    <row r="5" spans="1:12" s="16" customFormat="1" ht="15.75" customHeight="1">
      <c r="A5" s="792" t="s">
        <v>438</v>
      </c>
      <c r="B5" s="792"/>
      <c r="C5" s="792"/>
      <c r="D5" s="792"/>
      <c r="E5" s="792"/>
      <c r="F5" s="792"/>
      <c r="G5" s="792"/>
      <c r="H5" s="792"/>
      <c r="I5" s="792"/>
      <c r="J5" s="792"/>
      <c r="K5" s="792"/>
      <c r="L5" s="792"/>
    </row>
    <row r="6" spans="1:11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s="16" customFormat="1" ht="12.75">
      <c r="A7" s="581" t="s">
        <v>1003</v>
      </c>
      <c r="B7" s="581"/>
      <c r="C7" s="33"/>
      <c r="J7" s="723" t="s">
        <v>838</v>
      </c>
      <c r="K7" s="723"/>
      <c r="L7" s="723"/>
    </row>
    <row r="8" spans="4:11" s="14" customFormat="1" ht="15.75" hidden="1">
      <c r="D8" s="686" t="s">
        <v>15</v>
      </c>
      <c r="E8" s="686"/>
      <c r="F8" s="686"/>
      <c r="G8" s="686"/>
      <c r="H8" s="686"/>
      <c r="I8" s="686"/>
      <c r="J8" s="686"/>
      <c r="K8" s="686"/>
    </row>
    <row r="9" spans="1:19" ht="30" customHeight="1">
      <c r="A9" s="678" t="s">
        <v>24</v>
      </c>
      <c r="B9" s="678" t="s">
        <v>37</v>
      </c>
      <c r="C9" s="391"/>
      <c r="D9" s="566" t="s">
        <v>869</v>
      </c>
      <c r="E9" s="568"/>
      <c r="F9" s="566" t="s">
        <v>477</v>
      </c>
      <c r="G9" s="568"/>
      <c r="H9" s="566" t="s">
        <v>39</v>
      </c>
      <c r="I9" s="568"/>
      <c r="J9" s="562" t="s">
        <v>108</v>
      </c>
      <c r="K9" s="562"/>
      <c r="L9" s="678" t="s">
        <v>514</v>
      </c>
      <c r="R9" s="9"/>
      <c r="S9" s="13"/>
    </row>
    <row r="10" spans="1:12" s="15" customFormat="1" ht="46.5" customHeight="1">
      <c r="A10" s="679"/>
      <c r="B10" s="679"/>
      <c r="C10" s="4"/>
      <c r="D10" s="5" t="s">
        <v>40</v>
      </c>
      <c r="E10" s="5" t="s">
        <v>107</v>
      </c>
      <c r="F10" s="5" t="s">
        <v>40</v>
      </c>
      <c r="G10" s="5" t="s">
        <v>107</v>
      </c>
      <c r="H10" s="5" t="s">
        <v>40</v>
      </c>
      <c r="I10" s="5" t="s">
        <v>107</v>
      </c>
      <c r="J10" s="5" t="s">
        <v>137</v>
      </c>
      <c r="K10" s="5" t="s">
        <v>138</v>
      </c>
      <c r="L10" s="679"/>
    </row>
    <row r="11" spans="1:12" ht="12.75">
      <c r="A11" s="161">
        <v>1</v>
      </c>
      <c r="B11" s="161">
        <v>2</v>
      </c>
      <c r="C11" s="161"/>
      <c r="D11" s="161">
        <v>3</v>
      </c>
      <c r="E11" s="161">
        <v>4</v>
      </c>
      <c r="F11" s="161">
        <v>5</v>
      </c>
      <c r="G11" s="161">
        <v>6</v>
      </c>
      <c r="H11" s="161">
        <v>7</v>
      </c>
      <c r="I11" s="161">
        <v>8</v>
      </c>
      <c r="J11" s="161">
        <v>9</v>
      </c>
      <c r="K11" s="161">
        <v>10</v>
      </c>
      <c r="L11" s="161">
        <v>11</v>
      </c>
    </row>
    <row r="12" spans="1:12" ht="12.75" customHeight="1">
      <c r="A12" s="8">
        <v>1</v>
      </c>
      <c r="B12" s="789" t="s">
        <v>948</v>
      </c>
      <c r="C12" s="20" t="s">
        <v>374</v>
      </c>
      <c r="D12" s="448">
        <v>308</v>
      </c>
      <c r="E12" s="8">
        <v>15.4</v>
      </c>
      <c r="F12" s="449">
        <v>308</v>
      </c>
      <c r="G12" s="8">
        <v>15.4</v>
      </c>
      <c r="H12" s="9"/>
      <c r="I12" s="428"/>
      <c r="J12" s="430"/>
      <c r="K12" s="430"/>
      <c r="L12" s="443"/>
    </row>
    <row r="13" spans="1:12" ht="12.75">
      <c r="A13" s="8">
        <v>2</v>
      </c>
      <c r="B13" s="790"/>
      <c r="C13" s="20" t="s">
        <v>375</v>
      </c>
      <c r="D13" s="446"/>
      <c r="E13" s="433"/>
      <c r="F13" s="449"/>
      <c r="G13" s="18"/>
      <c r="H13" s="9"/>
      <c r="I13" s="430"/>
      <c r="J13" s="430"/>
      <c r="K13" s="430"/>
      <c r="L13" s="443"/>
    </row>
    <row r="14" spans="1:12" ht="12.75">
      <c r="A14" s="8">
        <v>3</v>
      </c>
      <c r="B14" s="790"/>
      <c r="C14" s="20" t="s">
        <v>376</v>
      </c>
      <c r="D14" s="8"/>
      <c r="E14" s="8"/>
      <c r="F14" s="449"/>
      <c r="G14" s="8"/>
      <c r="H14" s="9"/>
      <c r="I14" s="430"/>
      <c r="J14" s="430"/>
      <c r="K14" s="430"/>
      <c r="L14" s="443"/>
    </row>
    <row r="15" spans="1:12" ht="12.75">
      <c r="A15" s="8">
        <v>4</v>
      </c>
      <c r="B15" s="790"/>
      <c r="C15" s="20" t="s">
        <v>377</v>
      </c>
      <c r="D15" s="446"/>
      <c r="E15" s="433"/>
      <c r="F15" s="449"/>
      <c r="G15" s="8"/>
      <c r="H15" s="9"/>
      <c r="I15" s="430"/>
      <c r="J15" s="430"/>
      <c r="K15" s="430"/>
      <c r="L15" s="443"/>
    </row>
    <row r="16" spans="1:12" ht="12.75">
      <c r="A16" s="8">
        <v>5</v>
      </c>
      <c r="B16" s="790"/>
      <c r="C16" s="20" t="s">
        <v>378</v>
      </c>
      <c r="D16" s="446"/>
      <c r="E16" s="433"/>
      <c r="F16" s="449"/>
      <c r="G16" s="8"/>
      <c r="H16" s="9"/>
      <c r="I16" s="430"/>
      <c r="J16" s="430"/>
      <c r="K16" s="430"/>
      <c r="L16" s="443"/>
    </row>
    <row r="17" spans="1:12" ht="12.75">
      <c r="A17" s="8">
        <v>6</v>
      </c>
      <c r="B17" s="790"/>
      <c r="C17" s="20" t="s">
        <v>379</v>
      </c>
      <c r="D17" s="446">
        <v>151</v>
      </c>
      <c r="E17" s="433">
        <v>7.55</v>
      </c>
      <c r="F17" s="449">
        <v>151</v>
      </c>
      <c r="G17" s="8">
        <v>7.55</v>
      </c>
      <c r="H17" s="9"/>
      <c r="I17" s="430"/>
      <c r="J17" s="430"/>
      <c r="K17" s="430"/>
      <c r="L17" s="443"/>
    </row>
    <row r="18" spans="1:12" ht="12.75">
      <c r="A18" s="8">
        <v>7</v>
      </c>
      <c r="B18" s="790"/>
      <c r="C18" s="20" t="s">
        <v>380</v>
      </c>
      <c r="D18" s="446"/>
      <c r="E18" s="433"/>
      <c r="F18" s="449"/>
      <c r="G18" s="8"/>
      <c r="H18" s="9"/>
      <c r="I18" s="430"/>
      <c r="J18" s="430"/>
      <c r="K18" s="430"/>
      <c r="L18" s="443"/>
    </row>
    <row r="19" spans="1:12" ht="12.75">
      <c r="A19" s="8">
        <v>8</v>
      </c>
      <c r="B19" s="790"/>
      <c r="C19" s="20" t="s">
        <v>251</v>
      </c>
      <c r="D19" s="446"/>
      <c r="E19" s="433"/>
      <c r="F19" s="449"/>
      <c r="G19" s="8"/>
      <c r="H19" s="9"/>
      <c r="I19" s="430"/>
      <c r="J19" s="430"/>
      <c r="K19" s="430"/>
      <c r="L19" s="443"/>
    </row>
    <row r="20" spans="1:12" ht="12.75">
      <c r="A20" s="8">
        <v>9</v>
      </c>
      <c r="B20" s="790"/>
      <c r="C20" s="20" t="s">
        <v>355</v>
      </c>
      <c r="D20" s="446"/>
      <c r="E20" s="433"/>
      <c r="F20" s="449"/>
      <c r="G20" s="8"/>
      <c r="H20" s="9"/>
      <c r="I20" s="430"/>
      <c r="J20" s="430"/>
      <c r="K20" s="430"/>
      <c r="L20" s="443"/>
    </row>
    <row r="21" spans="1:12" ht="12.75">
      <c r="A21" s="8">
        <v>10</v>
      </c>
      <c r="B21" s="790"/>
      <c r="C21" s="20" t="s">
        <v>512</v>
      </c>
      <c r="D21" s="446"/>
      <c r="E21" s="433"/>
      <c r="F21" s="449"/>
      <c r="G21" s="8"/>
      <c r="H21" s="9"/>
      <c r="I21" s="430"/>
      <c r="J21" s="430"/>
      <c r="K21" s="430"/>
      <c r="L21" s="443"/>
    </row>
    <row r="22" spans="1:12" ht="12.75">
      <c r="A22" s="8">
        <v>11</v>
      </c>
      <c r="B22" s="790"/>
      <c r="C22" s="20" t="s">
        <v>474</v>
      </c>
      <c r="D22" s="446"/>
      <c r="E22" s="433"/>
      <c r="F22" s="449"/>
      <c r="G22" s="8"/>
      <c r="H22" s="9"/>
      <c r="I22" s="430"/>
      <c r="J22" s="430"/>
      <c r="K22" s="430"/>
      <c r="L22" s="443"/>
    </row>
    <row r="23" spans="1:12" ht="12.75">
      <c r="A23" s="8">
        <v>12</v>
      </c>
      <c r="B23" s="790"/>
      <c r="C23" s="20" t="s">
        <v>511</v>
      </c>
      <c r="D23" s="8"/>
      <c r="E23" s="8"/>
      <c r="F23" s="449"/>
      <c r="G23" s="39"/>
      <c r="H23" s="9"/>
      <c r="I23" s="443"/>
      <c r="J23" s="443"/>
      <c r="K23" s="443"/>
      <c r="L23" s="390"/>
    </row>
    <row r="24" spans="1:12" ht="12.75">
      <c r="A24" s="8">
        <v>13</v>
      </c>
      <c r="B24" s="790"/>
      <c r="C24" s="20" t="s">
        <v>688</v>
      </c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8">
        <v>14</v>
      </c>
      <c r="B25" s="791"/>
      <c r="C25" s="20" t="s">
        <v>854</v>
      </c>
      <c r="D25" s="9"/>
      <c r="E25" s="9"/>
      <c r="F25" s="9"/>
      <c r="G25" s="9"/>
      <c r="H25" s="9"/>
      <c r="I25" s="9"/>
      <c r="J25" s="9"/>
      <c r="K25" s="9"/>
      <c r="L25" s="9"/>
    </row>
    <row r="26" spans="1:12" s="13" customFormat="1" ht="12.75">
      <c r="A26" s="10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13" customFormat="1" ht="12.75">
      <c r="A27" s="10" t="s">
        <v>41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3" customFormat="1" ht="12.75">
      <c r="A28" s="3" t="s">
        <v>18</v>
      </c>
      <c r="B28" s="9"/>
      <c r="C28" s="9"/>
      <c r="D28" s="8">
        <f>SUM(D12:D27)</f>
        <v>459</v>
      </c>
      <c r="E28" s="8">
        <f>SUM(E12:E27)</f>
        <v>22.95</v>
      </c>
      <c r="F28" s="8">
        <f>SUM(F12:F27)</f>
        <v>459</v>
      </c>
      <c r="G28" s="8">
        <f>SUM(G12:G27)</f>
        <v>22.95</v>
      </c>
      <c r="H28" s="9"/>
      <c r="I28" s="9"/>
      <c r="J28" s="9"/>
      <c r="K28" s="9"/>
      <c r="L28" s="9"/>
    </row>
    <row r="29" s="13" customFormat="1" ht="12.75"/>
    <row r="30" s="13" customFormat="1" ht="12.75">
      <c r="A30" s="11" t="s">
        <v>42</v>
      </c>
    </row>
    <row r="31" spans="4:7" ht="15.75" customHeight="1">
      <c r="D31" s="684"/>
      <c r="E31" s="684"/>
      <c r="F31" s="684"/>
      <c r="G31" s="684"/>
    </row>
    <row r="32" spans="2:16" s="16" customFormat="1" ht="13.5" customHeight="1">
      <c r="B32" s="88"/>
      <c r="C32" s="88"/>
      <c r="D32" s="88"/>
      <c r="E32" s="88"/>
      <c r="F32" s="88"/>
      <c r="G32" s="88"/>
      <c r="H32" s="88"/>
      <c r="I32" s="88"/>
      <c r="J32" s="599" t="s">
        <v>12</v>
      </c>
      <c r="K32" s="599"/>
      <c r="L32" s="88"/>
      <c r="M32" s="88"/>
      <c r="N32" s="88"/>
      <c r="O32" s="88"/>
      <c r="P32" s="88"/>
    </row>
    <row r="33" spans="1:16" s="16" customFormat="1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88"/>
      <c r="M33" s="88"/>
      <c r="N33" s="88"/>
      <c r="O33" s="88"/>
      <c r="P33" s="88"/>
    </row>
    <row r="34" spans="1:16" s="16" customFormat="1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88"/>
      <c r="M34" s="88"/>
      <c r="N34" s="88"/>
      <c r="O34" s="88"/>
      <c r="P34" s="88"/>
    </row>
    <row r="35" spans="1:10" s="16" customFormat="1" ht="12.75">
      <c r="A35" s="530" t="s">
        <v>1004</v>
      </c>
      <c r="B35" s="15"/>
      <c r="C35" s="15"/>
      <c r="D35" s="15"/>
      <c r="E35" s="15"/>
      <c r="F35" s="15"/>
      <c r="G35" s="15"/>
      <c r="I35" s="583" t="s">
        <v>22</v>
      </c>
      <c r="J35" s="583"/>
    </row>
    <row r="36" s="16" customFormat="1" ht="12.75">
      <c r="A36" s="15"/>
    </row>
    <row r="37" spans="1:11" ht="12.7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</row>
  </sheetData>
  <sheetProtection/>
  <mergeCells count="22">
    <mergeCell ref="L9:L10"/>
    <mergeCell ref="B9:B10"/>
    <mergeCell ref="A34:K34"/>
    <mergeCell ref="D31:G31"/>
    <mergeCell ref="A7:B7"/>
    <mergeCell ref="D8:K8"/>
    <mergeCell ref="K1:L1"/>
    <mergeCell ref="J9:K9"/>
    <mergeCell ref="E1:F1"/>
    <mergeCell ref="A2:K2"/>
    <mergeCell ref="A3:K3"/>
    <mergeCell ref="D9:E9"/>
    <mergeCell ref="F9:G9"/>
    <mergeCell ref="H9:I9"/>
    <mergeCell ref="A5:L5"/>
    <mergeCell ref="J7:L7"/>
    <mergeCell ref="A37:K37"/>
    <mergeCell ref="A33:K33"/>
    <mergeCell ref="I35:J35"/>
    <mergeCell ref="A9:A10"/>
    <mergeCell ref="J32:K32"/>
    <mergeCell ref="B12:B2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view="pageBreakPreview" zoomScale="90" zoomScaleSheetLayoutView="90" zoomScalePageLayoutView="0" workbookViewId="0" topLeftCell="A4">
      <selection activeCell="J23" sqref="J23"/>
    </sheetView>
  </sheetViews>
  <sheetFormatPr defaultColWidth="9.140625" defaultRowHeight="12.75"/>
  <cols>
    <col min="2" max="3" width="19.00390625" style="0" customWidth="1"/>
    <col min="4" max="4" width="16.28125" style="0" customWidth="1"/>
    <col min="5" max="5" width="15.8515625" style="0" customWidth="1"/>
    <col min="6" max="6" width="9.28125" style="0" customWidth="1"/>
    <col min="7" max="7" width="13.57421875" style="0" customWidth="1"/>
    <col min="8" max="8" width="9.7109375" style="0" customWidth="1"/>
    <col min="9" max="9" width="10.421875" style="0" customWidth="1"/>
    <col min="10" max="10" width="15.28125" style="0" customWidth="1"/>
    <col min="11" max="11" width="19.28125" style="0" customWidth="1"/>
    <col min="12" max="12" width="15.00390625" style="0" customWidth="1"/>
  </cols>
  <sheetData>
    <row r="1" spans="5:12" ht="22.5" customHeight="1">
      <c r="E1" s="583"/>
      <c r="F1" s="583"/>
      <c r="I1" s="44"/>
      <c r="K1" s="680" t="s">
        <v>478</v>
      </c>
      <c r="L1" s="680"/>
    </row>
    <row r="2" spans="1:11" ht="15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</row>
    <row r="3" spans="1:11" ht="18">
      <c r="A3" s="706" t="s">
        <v>747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</row>
    <row r="4" ht="10.5" customHeight="1"/>
    <row r="5" spans="1:12" s="16" customFormat="1" ht="15.75" customHeight="1">
      <c r="A5" s="793" t="s">
        <v>488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  <c r="L5" s="793"/>
    </row>
    <row r="6" spans="1:11" s="16" customFormat="1" ht="15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2" s="16" customFormat="1" ht="12.75">
      <c r="A7" s="581" t="s">
        <v>1003</v>
      </c>
      <c r="B7" s="581"/>
      <c r="C7" s="33"/>
      <c r="J7" s="723" t="s">
        <v>839</v>
      </c>
      <c r="K7" s="723"/>
      <c r="L7" s="723"/>
    </row>
    <row r="8" spans="4:11" s="14" customFormat="1" ht="15.75" hidden="1">
      <c r="D8" s="686" t="s">
        <v>15</v>
      </c>
      <c r="E8" s="686"/>
      <c r="F8" s="686"/>
      <c r="G8" s="686"/>
      <c r="H8" s="686"/>
      <c r="I8" s="686"/>
      <c r="J8" s="686"/>
      <c r="K8" s="686"/>
    </row>
    <row r="9" spans="1:19" ht="31.5" customHeight="1">
      <c r="A9" s="678" t="s">
        <v>24</v>
      </c>
      <c r="B9" s="678" t="s">
        <v>37</v>
      </c>
      <c r="C9" s="391"/>
      <c r="D9" s="566" t="s">
        <v>870</v>
      </c>
      <c r="E9" s="568"/>
      <c r="F9" s="566" t="s">
        <v>477</v>
      </c>
      <c r="G9" s="568"/>
      <c r="H9" s="566" t="s">
        <v>39</v>
      </c>
      <c r="I9" s="568"/>
      <c r="J9" s="562" t="s">
        <v>108</v>
      </c>
      <c r="K9" s="562"/>
      <c r="L9" s="678" t="s">
        <v>514</v>
      </c>
      <c r="R9" s="9"/>
      <c r="S9" s="13"/>
    </row>
    <row r="10" spans="1:12" s="15" customFormat="1" ht="46.5" customHeight="1">
      <c r="A10" s="679"/>
      <c r="B10" s="679"/>
      <c r="C10" s="4"/>
      <c r="D10" s="5" t="s">
        <v>40</v>
      </c>
      <c r="E10" s="5" t="s">
        <v>107</v>
      </c>
      <c r="F10" s="5" t="s">
        <v>40</v>
      </c>
      <c r="G10" s="5" t="s">
        <v>107</v>
      </c>
      <c r="H10" s="5" t="s">
        <v>40</v>
      </c>
      <c r="I10" s="5" t="s">
        <v>107</v>
      </c>
      <c r="J10" s="5" t="s">
        <v>137</v>
      </c>
      <c r="K10" s="5" t="s">
        <v>138</v>
      </c>
      <c r="L10" s="679"/>
    </row>
    <row r="11" spans="1:12" ht="12.75">
      <c r="A11" s="312">
        <v>1</v>
      </c>
      <c r="B11" s="312">
        <v>2</v>
      </c>
      <c r="C11" s="312"/>
      <c r="D11" s="312">
        <v>3</v>
      </c>
      <c r="E11" s="312">
        <v>4</v>
      </c>
      <c r="F11" s="312">
        <v>5</v>
      </c>
      <c r="G11" s="312">
        <v>6</v>
      </c>
      <c r="H11" s="312">
        <v>7</v>
      </c>
      <c r="I11" s="312">
        <v>8</v>
      </c>
      <c r="J11" s="312">
        <v>9</v>
      </c>
      <c r="K11" s="312">
        <v>10</v>
      </c>
      <c r="L11" s="312">
        <v>11</v>
      </c>
    </row>
    <row r="12" spans="1:12" ht="12.75" customHeight="1">
      <c r="A12" s="8">
        <v>1</v>
      </c>
      <c r="B12" s="789" t="s">
        <v>948</v>
      </c>
      <c r="C12" s="20" t="s">
        <v>374</v>
      </c>
      <c r="D12" s="450"/>
      <c r="E12" s="182"/>
      <c r="F12" s="451"/>
      <c r="G12" s="3"/>
      <c r="H12" s="9"/>
      <c r="I12" s="3"/>
      <c r="J12" s="3"/>
      <c r="K12" s="182"/>
      <c r="L12" s="182"/>
    </row>
    <row r="13" spans="1:12" ht="12.75">
      <c r="A13" s="8">
        <v>2</v>
      </c>
      <c r="B13" s="790"/>
      <c r="C13" s="20" t="s">
        <v>375</v>
      </c>
      <c r="D13" s="450"/>
      <c r="E13" s="182"/>
      <c r="F13" s="451"/>
      <c r="G13" s="3"/>
      <c r="H13" s="9"/>
      <c r="I13" s="3"/>
      <c r="J13" s="3"/>
      <c r="K13" s="182"/>
      <c r="L13" s="182"/>
    </row>
    <row r="14" spans="1:12" ht="12.75">
      <c r="A14" s="8">
        <v>3</v>
      </c>
      <c r="B14" s="790"/>
      <c r="C14" s="20" t="s">
        <v>376</v>
      </c>
      <c r="D14" s="450"/>
      <c r="E14" s="182"/>
      <c r="F14" s="451"/>
      <c r="G14" s="3"/>
      <c r="H14" s="9"/>
      <c r="I14" s="3"/>
      <c r="J14" s="3"/>
      <c r="K14" s="182"/>
      <c r="L14" s="182"/>
    </row>
    <row r="15" spans="1:12" ht="12.75">
      <c r="A15" s="8">
        <v>4</v>
      </c>
      <c r="B15" s="790"/>
      <c r="C15" s="20" t="s">
        <v>377</v>
      </c>
      <c r="D15" s="450"/>
      <c r="E15" s="182"/>
      <c r="F15" s="451"/>
      <c r="G15" s="3"/>
      <c r="H15" s="9"/>
      <c r="I15" s="3"/>
      <c r="J15" s="3"/>
      <c r="K15" s="182"/>
      <c r="L15" s="182"/>
    </row>
    <row r="16" spans="1:12" ht="12.75">
      <c r="A16" s="8">
        <v>5</v>
      </c>
      <c r="B16" s="790"/>
      <c r="C16" s="20" t="s">
        <v>378</v>
      </c>
      <c r="D16" s="450"/>
      <c r="E16" s="182"/>
      <c r="F16" s="451"/>
      <c r="G16" s="3"/>
      <c r="H16" s="9"/>
      <c r="I16" s="3"/>
      <c r="J16" s="3"/>
      <c r="K16" s="182"/>
      <c r="L16" s="182"/>
    </row>
    <row r="17" spans="1:12" ht="12.75">
      <c r="A17" s="8">
        <v>6</v>
      </c>
      <c r="B17" s="790"/>
      <c r="C17" s="20" t="s">
        <v>379</v>
      </c>
      <c r="D17" s="450"/>
      <c r="E17" s="182"/>
      <c r="F17" s="451"/>
      <c r="G17" s="3"/>
      <c r="H17" s="9"/>
      <c r="I17" s="3"/>
      <c r="J17" s="3"/>
      <c r="K17" s="182"/>
      <c r="L17" s="182"/>
    </row>
    <row r="18" spans="1:12" ht="12.75">
      <c r="A18" s="8">
        <v>7</v>
      </c>
      <c r="B18" s="790"/>
      <c r="C18" s="20" t="s">
        <v>380</v>
      </c>
      <c r="D18" s="450"/>
      <c r="E18" s="182"/>
      <c r="F18" s="451"/>
      <c r="G18" s="3"/>
      <c r="H18" s="9"/>
      <c r="I18" s="3"/>
      <c r="J18" s="3"/>
      <c r="K18" s="182"/>
      <c r="L18" s="182"/>
    </row>
    <row r="19" spans="1:12" ht="12.75">
      <c r="A19" s="8">
        <v>8</v>
      </c>
      <c r="B19" s="790"/>
      <c r="C19" s="20" t="s">
        <v>251</v>
      </c>
      <c r="D19" s="450"/>
      <c r="E19" s="182"/>
      <c r="F19" s="451"/>
      <c r="G19" s="3"/>
      <c r="H19" s="9"/>
      <c r="I19" s="3"/>
      <c r="J19" s="3"/>
      <c r="K19" s="3"/>
      <c r="L19" s="182"/>
    </row>
    <row r="20" spans="1:12" ht="12.75">
      <c r="A20" s="8">
        <v>9</v>
      </c>
      <c r="B20" s="790"/>
      <c r="C20" s="20" t="s">
        <v>355</v>
      </c>
      <c r="D20" s="450"/>
      <c r="E20" s="182"/>
      <c r="F20" s="451"/>
      <c r="G20" s="3"/>
      <c r="H20" s="9"/>
      <c r="I20" s="3"/>
      <c r="J20" s="3"/>
      <c r="K20" s="182"/>
      <c r="L20" s="182"/>
    </row>
    <row r="21" spans="1:12" ht="12.75">
      <c r="A21" s="8">
        <v>10</v>
      </c>
      <c r="B21" s="790"/>
      <c r="C21" s="20" t="s">
        <v>512</v>
      </c>
      <c r="D21" s="450"/>
      <c r="E21" s="182"/>
      <c r="F21" s="451"/>
      <c r="G21" s="3"/>
      <c r="H21" s="9"/>
      <c r="I21" s="3"/>
      <c r="J21" s="3"/>
      <c r="K21" s="452"/>
      <c r="L21" s="452"/>
    </row>
    <row r="22" spans="1:12" ht="12.75">
      <c r="A22" s="8">
        <v>11</v>
      </c>
      <c r="B22" s="790"/>
      <c r="C22" s="20" t="s">
        <v>474</v>
      </c>
      <c r="D22" s="537"/>
      <c r="E22" s="538"/>
      <c r="F22" s="539"/>
      <c r="G22" s="540"/>
      <c r="H22" s="9"/>
      <c r="I22" s="3"/>
      <c r="J22" s="3"/>
      <c r="K22" s="452"/>
      <c r="L22" s="452"/>
    </row>
    <row r="23" spans="1:12" ht="12.75">
      <c r="A23" s="8">
        <v>12</v>
      </c>
      <c r="B23" s="790"/>
      <c r="C23" s="20" t="s">
        <v>511</v>
      </c>
      <c r="D23" s="537">
        <v>151</v>
      </c>
      <c r="E23" s="538">
        <v>7.55</v>
      </c>
      <c r="F23" s="541">
        <v>151</v>
      </c>
      <c r="G23" s="541">
        <v>7.55</v>
      </c>
      <c r="H23" s="9"/>
      <c r="I23" s="3"/>
      <c r="J23" s="3"/>
      <c r="K23" s="452"/>
      <c r="L23" s="452"/>
    </row>
    <row r="24" spans="1:12" ht="12.75">
      <c r="A24" s="8">
        <v>13</v>
      </c>
      <c r="B24" s="790"/>
      <c r="C24" s="20" t="s">
        <v>688</v>
      </c>
      <c r="D24" s="34"/>
      <c r="E24" s="537"/>
      <c r="F24" s="538"/>
      <c r="G24" s="539"/>
      <c r="H24" s="3"/>
      <c r="I24" s="3"/>
      <c r="J24" s="3"/>
      <c r="K24" s="452"/>
      <c r="L24" s="452"/>
    </row>
    <row r="25" spans="1:12" ht="12.75">
      <c r="A25" s="8">
        <v>14</v>
      </c>
      <c r="B25" s="791"/>
      <c r="C25" s="20" t="s">
        <v>854</v>
      </c>
      <c r="D25" s="540">
        <v>231</v>
      </c>
      <c r="E25" s="540">
        <v>1.3</v>
      </c>
      <c r="F25" s="540">
        <v>231</v>
      </c>
      <c r="G25" s="540">
        <v>1.3</v>
      </c>
      <c r="H25" s="9"/>
      <c r="I25" s="9"/>
      <c r="J25" s="9"/>
      <c r="K25" s="9"/>
      <c r="L25" s="9"/>
    </row>
    <row r="26" spans="1:12" s="13" customFormat="1" ht="12.75">
      <c r="A26" s="10" t="s">
        <v>41</v>
      </c>
      <c r="B26" s="9"/>
      <c r="C26" s="9"/>
      <c r="D26" s="540"/>
      <c r="E26" s="540"/>
      <c r="F26" s="540"/>
      <c r="G26" s="540"/>
      <c r="H26" s="9"/>
      <c r="I26" s="9"/>
      <c r="J26" s="9"/>
      <c r="K26" s="9"/>
      <c r="L26" s="9"/>
    </row>
    <row r="27" spans="1:12" s="13" customFormat="1" ht="12.75">
      <c r="A27" s="10" t="s">
        <v>41</v>
      </c>
      <c r="B27" s="9"/>
      <c r="C27" s="9"/>
      <c r="D27" s="540"/>
      <c r="E27" s="540"/>
      <c r="F27" s="540"/>
      <c r="G27" s="540"/>
      <c r="H27" s="9"/>
      <c r="I27" s="9"/>
      <c r="J27" s="9"/>
      <c r="K27" s="9"/>
      <c r="L27" s="9"/>
    </row>
    <row r="28" spans="1:12" s="13" customFormat="1" ht="12.75">
      <c r="A28" s="3" t="s">
        <v>18</v>
      </c>
      <c r="B28" s="9"/>
      <c r="C28" s="9"/>
      <c r="D28" s="540">
        <f>SUM(D12:D27)</f>
        <v>382</v>
      </c>
      <c r="E28" s="540">
        <f>SUM(E12:E27)</f>
        <v>8.85</v>
      </c>
      <c r="F28" s="540">
        <f>SUM(F12:F27)</f>
        <v>382</v>
      </c>
      <c r="G28" s="540">
        <f>SUM(G12:G27)</f>
        <v>8.85</v>
      </c>
      <c r="H28" s="9"/>
      <c r="I28" s="9"/>
      <c r="J28" s="9"/>
      <c r="K28" s="9"/>
      <c r="L28" s="9"/>
    </row>
    <row r="29" s="13" customFormat="1" ht="12.75"/>
    <row r="30" s="13" customFormat="1" ht="12.75">
      <c r="A30" s="11" t="s">
        <v>42</v>
      </c>
    </row>
    <row r="31" spans="4:7" ht="15.75" customHeight="1">
      <c r="D31" s="684"/>
      <c r="E31" s="684"/>
      <c r="F31" s="684"/>
      <c r="G31" s="684"/>
    </row>
    <row r="32" spans="2:16" s="16" customFormat="1" ht="13.5" customHeight="1">
      <c r="B32" s="88"/>
      <c r="C32" s="88"/>
      <c r="D32" s="88"/>
      <c r="E32" s="88"/>
      <c r="F32" s="88"/>
      <c r="G32" s="88"/>
      <c r="H32" s="88"/>
      <c r="I32" s="88"/>
      <c r="J32" s="599" t="s">
        <v>12</v>
      </c>
      <c r="K32" s="599"/>
      <c r="L32" s="88"/>
      <c r="M32" s="88"/>
      <c r="N32" s="88"/>
      <c r="O32" s="88"/>
      <c r="P32" s="88"/>
    </row>
    <row r="33" spans="1:16" s="16" customFormat="1" ht="12.75" customHeight="1">
      <c r="A33" s="611" t="s">
        <v>13</v>
      </c>
      <c r="B33" s="611"/>
      <c r="C33" s="611"/>
      <c r="D33" s="611"/>
      <c r="E33" s="611"/>
      <c r="F33" s="611"/>
      <c r="G33" s="611"/>
      <c r="H33" s="611"/>
      <c r="I33" s="611"/>
      <c r="J33" s="611"/>
      <c r="K33" s="611"/>
      <c r="L33" s="88"/>
      <c r="M33" s="88"/>
      <c r="N33" s="88"/>
      <c r="O33" s="88"/>
      <c r="P33" s="88"/>
    </row>
    <row r="34" spans="1:16" s="16" customFormat="1" ht="12.75" customHeight="1">
      <c r="A34" s="611" t="s">
        <v>19</v>
      </c>
      <c r="B34" s="611"/>
      <c r="C34" s="611"/>
      <c r="D34" s="611"/>
      <c r="E34" s="611"/>
      <c r="F34" s="611"/>
      <c r="G34" s="611"/>
      <c r="H34" s="611"/>
      <c r="I34" s="611"/>
      <c r="J34" s="611"/>
      <c r="K34" s="611"/>
      <c r="L34" s="88"/>
      <c r="M34" s="88"/>
      <c r="N34" s="88"/>
      <c r="O34" s="88"/>
      <c r="P34" s="88"/>
    </row>
    <row r="35" spans="1:10" s="16" customFormat="1" ht="12.75">
      <c r="A35" s="530" t="s">
        <v>1004</v>
      </c>
      <c r="B35" s="15"/>
      <c r="C35" s="15"/>
      <c r="D35" s="15"/>
      <c r="E35" s="15"/>
      <c r="F35" s="15"/>
      <c r="G35" s="15"/>
      <c r="I35" s="583" t="s">
        <v>22</v>
      </c>
      <c r="J35" s="583"/>
    </row>
    <row r="36" s="16" customFormat="1" ht="12.75">
      <c r="A36" s="15"/>
    </row>
    <row r="37" spans="1:11" ht="12.75">
      <c r="A37" s="683"/>
      <c r="B37" s="683"/>
      <c r="C37" s="683"/>
      <c r="D37" s="683"/>
      <c r="E37" s="683"/>
      <c r="F37" s="683"/>
      <c r="G37" s="683"/>
      <c r="H37" s="683"/>
      <c r="I37" s="683"/>
      <c r="J37" s="683"/>
      <c r="K37" s="683"/>
    </row>
  </sheetData>
  <sheetProtection/>
  <mergeCells count="22">
    <mergeCell ref="A37:K37"/>
    <mergeCell ref="L9:L10"/>
    <mergeCell ref="D31:G31"/>
    <mergeCell ref="J32:K32"/>
    <mergeCell ref="A33:K33"/>
    <mergeCell ref="A34:K34"/>
    <mergeCell ref="I35:J35"/>
    <mergeCell ref="B12:B25"/>
    <mergeCell ref="D8:K8"/>
    <mergeCell ref="A9:A10"/>
    <mergeCell ref="B9:B10"/>
    <mergeCell ref="D9:E9"/>
    <mergeCell ref="F9:G9"/>
    <mergeCell ref="H9:I9"/>
    <mergeCell ref="J9:K9"/>
    <mergeCell ref="A7:B7"/>
    <mergeCell ref="J7:L7"/>
    <mergeCell ref="E1:F1"/>
    <mergeCell ref="K1:L1"/>
    <mergeCell ref="A2:K2"/>
    <mergeCell ref="A3:K3"/>
    <mergeCell ref="A5:L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view="pageBreakPreview" zoomScale="86" zoomScaleNormal="80" zoomScaleSheetLayoutView="86" zoomScalePageLayoutView="0" workbookViewId="0" topLeftCell="A25">
      <selection activeCell="K46" sqref="K46"/>
    </sheetView>
  </sheetViews>
  <sheetFormatPr defaultColWidth="9.140625" defaultRowHeight="12.75"/>
  <cols>
    <col min="1" max="1" width="9.28125" style="15" customWidth="1"/>
    <col min="2" max="3" width="8.57421875" style="15" customWidth="1"/>
    <col min="4" max="4" width="12.00390625" style="15" customWidth="1"/>
    <col min="5" max="5" width="8.57421875" style="15" customWidth="1"/>
    <col min="6" max="6" width="9.57421875" style="15" customWidth="1"/>
    <col min="7" max="7" width="8.57421875" style="15" customWidth="1"/>
    <col min="8" max="8" width="11.7109375" style="15" customWidth="1"/>
    <col min="9" max="15" width="8.57421875" style="15" customWidth="1"/>
    <col min="16" max="16" width="8.421875" style="15" customWidth="1"/>
    <col min="17" max="19" width="8.57421875" style="15" customWidth="1"/>
    <col min="20" max="16384" width="9.140625" style="15" customWidth="1"/>
  </cols>
  <sheetData>
    <row r="1" spans="1:19" ht="12.75">
      <c r="A1" s="15" t="s">
        <v>11</v>
      </c>
      <c r="H1" s="583"/>
      <c r="I1" s="583"/>
      <c r="R1" s="585" t="s">
        <v>57</v>
      </c>
      <c r="S1" s="585"/>
    </row>
    <row r="2" spans="1:19" s="14" customFormat="1" ht="15.75">
      <c r="A2" s="586" t="s">
        <v>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</row>
    <row r="3" spans="1:19" s="14" customFormat="1" ht="20.25" customHeight="1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</row>
    <row r="5" spans="1:19" s="14" customFormat="1" ht="15.75">
      <c r="A5" s="588" t="s">
        <v>796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</row>
    <row r="6" spans="1:2" ht="12.75">
      <c r="A6" s="37" t="s">
        <v>1003</v>
      </c>
      <c r="B6" s="37"/>
    </row>
    <row r="7" spans="1:19" ht="12.75">
      <c r="A7" s="581" t="s">
        <v>169</v>
      </c>
      <c r="B7" s="581"/>
      <c r="C7" s="581"/>
      <c r="D7" s="581"/>
      <c r="E7" s="581"/>
      <c r="F7" s="581"/>
      <c r="G7" s="581"/>
      <c r="H7" s="581"/>
      <c r="I7" s="581"/>
      <c r="R7" s="32"/>
      <c r="S7" s="32"/>
    </row>
    <row r="9" spans="1:12" ht="18" customHeight="1">
      <c r="A9" s="5"/>
      <c r="B9" s="562" t="s">
        <v>44</v>
      </c>
      <c r="C9" s="562"/>
      <c r="D9" s="562" t="s">
        <v>45</v>
      </c>
      <c r="E9" s="562"/>
      <c r="F9" s="562" t="s">
        <v>46</v>
      </c>
      <c r="G9" s="562"/>
      <c r="H9" s="584" t="s">
        <v>47</v>
      </c>
      <c r="I9" s="584"/>
      <c r="J9" s="562" t="s">
        <v>48</v>
      </c>
      <c r="K9" s="562"/>
      <c r="L9" s="28" t="s">
        <v>18</v>
      </c>
    </row>
    <row r="10" spans="1:12" s="70" customFormat="1" ht="13.5" customHeight="1">
      <c r="A10" s="72">
        <v>1</v>
      </c>
      <c r="B10" s="574">
        <v>2</v>
      </c>
      <c r="C10" s="574"/>
      <c r="D10" s="574">
        <v>3</v>
      </c>
      <c r="E10" s="574"/>
      <c r="F10" s="574">
        <v>4</v>
      </c>
      <c r="G10" s="574"/>
      <c r="H10" s="574">
        <v>5</v>
      </c>
      <c r="I10" s="574"/>
      <c r="J10" s="574">
        <v>6</v>
      </c>
      <c r="K10" s="574"/>
      <c r="L10" s="72">
        <v>7</v>
      </c>
    </row>
    <row r="11" spans="1:12" ht="12.75">
      <c r="A11" s="3" t="s">
        <v>49</v>
      </c>
      <c r="B11" s="582">
        <v>122</v>
      </c>
      <c r="C11" s="582"/>
      <c r="D11" s="582">
        <v>0</v>
      </c>
      <c r="E11" s="582"/>
      <c r="F11" s="582">
        <v>291</v>
      </c>
      <c r="G11" s="582"/>
      <c r="H11" s="582">
        <v>21</v>
      </c>
      <c r="I11" s="582"/>
      <c r="J11" s="582">
        <v>37</v>
      </c>
      <c r="K11" s="582"/>
      <c r="L11" s="19">
        <f>B11+D11+F11+H11+J11</f>
        <v>471</v>
      </c>
    </row>
    <row r="12" spans="1:12" ht="12.75">
      <c r="A12" s="3" t="s">
        <v>50</v>
      </c>
      <c r="B12" s="582">
        <v>196</v>
      </c>
      <c r="C12" s="582"/>
      <c r="D12" s="582">
        <v>0</v>
      </c>
      <c r="E12" s="582"/>
      <c r="F12" s="582">
        <v>279</v>
      </c>
      <c r="G12" s="582"/>
      <c r="H12" s="582">
        <v>9</v>
      </c>
      <c r="I12" s="582"/>
      <c r="J12" s="582">
        <v>76</v>
      </c>
      <c r="K12" s="582"/>
      <c r="L12" s="19">
        <f>B12+D12+F12+H12+J12</f>
        <v>560</v>
      </c>
    </row>
    <row r="13" spans="1:12" ht="12.75">
      <c r="A13" s="3" t="s">
        <v>18</v>
      </c>
      <c r="B13" s="563">
        <f>B11+B12</f>
        <v>318</v>
      </c>
      <c r="C13" s="563"/>
      <c r="D13" s="563">
        <f>D11+D12</f>
        <v>0</v>
      </c>
      <c r="E13" s="563"/>
      <c r="F13" s="563">
        <f>F11+F12</f>
        <v>570</v>
      </c>
      <c r="G13" s="563"/>
      <c r="H13" s="563">
        <f>H11+H12</f>
        <v>30</v>
      </c>
      <c r="I13" s="563"/>
      <c r="J13" s="563">
        <f>J11+J12</f>
        <v>113</v>
      </c>
      <c r="K13" s="563"/>
      <c r="L13" s="388">
        <f>B13+D13+F13+H13+J13</f>
        <v>1031</v>
      </c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575" t="s">
        <v>429</v>
      </c>
      <c r="B15" s="575"/>
      <c r="C15" s="575"/>
      <c r="D15" s="575"/>
      <c r="E15" s="575"/>
      <c r="F15" s="575"/>
      <c r="G15" s="575"/>
      <c r="H15" s="12"/>
      <c r="I15" s="12"/>
      <c r="J15" s="12"/>
      <c r="K15" s="12"/>
      <c r="L15" s="12"/>
    </row>
    <row r="16" spans="1:12" ht="12.75" customHeight="1">
      <c r="A16" s="579" t="s">
        <v>177</v>
      </c>
      <c r="B16" s="580"/>
      <c r="C16" s="578" t="s">
        <v>203</v>
      </c>
      <c r="D16" s="578"/>
      <c r="E16" s="3" t="s">
        <v>18</v>
      </c>
      <c r="I16" s="12"/>
      <c r="J16" s="12"/>
      <c r="K16" s="12"/>
      <c r="L16" s="12"/>
    </row>
    <row r="17" spans="1:12" ht="12.75">
      <c r="A17" s="576">
        <v>600</v>
      </c>
      <c r="B17" s="576"/>
      <c r="C17" s="576">
        <v>21162</v>
      </c>
      <c r="D17" s="576"/>
      <c r="E17" s="389">
        <f>A17+C17</f>
        <v>21762</v>
      </c>
      <c r="I17" s="12"/>
      <c r="J17" s="12"/>
      <c r="K17" s="12"/>
      <c r="L17" s="12"/>
    </row>
    <row r="18" spans="1:12" ht="12.75">
      <c r="A18" s="564"/>
      <c r="B18" s="565"/>
      <c r="C18" s="564"/>
      <c r="D18" s="565"/>
      <c r="E18" s="3"/>
      <c r="I18" s="12"/>
      <c r="J18" s="12"/>
      <c r="K18" s="12"/>
      <c r="L18" s="12"/>
    </row>
    <row r="19" spans="1:12" ht="12.75">
      <c r="A19" s="289"/>
      <c r="B19" s="289"/>
      <c r="C19" s="289"/>
      <c r="D19" s="289"/>
      <c r="E19" s="289"/>
      <c r="F19" s="289"/>
      <c r="G19" s="289"/>
      <c r="H19" s="12"/>
      <c r="I19" s="12"/>
      <c r="J19" s="12"/>
      <c r="K19" s="12"/>
      <c r="L19" s="12"/>
    </row>
    <row r="21" spans="1:19" ht="18.75" customHeight="1">
      <c r="A21" s="577" t="s">
        <v>170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</row>
    <row r="22" spans="1:20" ht="12.75" customHeight="1">
      <c r="A22" s="562" t="s">
        <v>24</v>
      </c>
      <c r="B22" s="562" t="s">
        <v>51</v>
      </c>
      <c r="C22" s="562"/>
      <c r="D22" s="562"/>
      <c r="E22" s="597" t="s">
        <v>25</v>
      </c>
      <c r="F22" s="597"/>
      <c r="G22" s="597"/>
      <c r="H22" s="597"/>
      <c r="I22" s="597"/>
      <c r="J22" s="597"/>
      <c r="K22" s="597"/>
      <c r="L22" s="597"/>
      <c r="M22" s="563" t="s">
        <v>26</v>
      </c>
      <c r="N22" s="563"/>
      <c r="O22" s="563"/>
      <c r="P22" s="563"/>
      <c r="Q22" s="563"/>
      <c r="R22" s="563"/>
      <c r="S22" s="563"/>
      <c r="T22" s="563"/>
    </row>
    <row r="23" spans="1:20" ht="33.75" customHeight="1">
      <c r="A23" s="562"/>
      <c r="B23" s="562"/>
      <c r="C23" s="562"/>
      <c r="D23" s="562"/>
      <c r="E23" s="566" t="s">
        <v>134</v>
      </c>
      <c r="F23" s="568"/>
      <c r="G23" s="566" t="s">
        <v>171</v>
      </c>
      <c r="H23" s="568"/>
      <c r="I23" s="562" t="s">
        <v>52</v>
      </c>
      <c r="J23" s="562"/>
      <c r="K23" s="566" t="s">
        <v>97</v>
      </c>
      <c r="L23" s="568"/>
      <c r="M23" s="566" t="s">
        <v>98</v>
      </c>
      <c r="N23" s="568"/>
      <c r="O23" s="566" t="s">
        <v>171</v>
      </c>
      <c r="P23" s="568"/>
      <c r="Q23" s="562" t="s">
        <v>52</v>
      </c>
      <c r="R23" s="562"/>
      <c r="S23" s="562" t="s">
        <v>97</v>
      </c>
      <c r="T23" s="562"/>
    </row>
    <row r="24" spans="1:20" s="70" customFormat="1" ht="15.75" customHeight="1">
      <c r="A24" s="72">
        <v>1</v>
      </c>
      <c r="B24" s="594">
        <v>2</v>
      </c>
      <c r="C24" s="596"/>
      <c r="D24" s="595"/>
      <c r="E24" s="594">
        <v>3</v>
      </c>
      <c r="F24" s="595"/>
      <c r="G24" s="594">
        <v>4</v>
      </c>
      <c r="H24" s="595"/>
      <c r="I24" s="574">
        <v>5</v>
      </c>
      <c r="J24" s="574"/>
      <c r="K24" s="574">
        <v>6</v>
      </c>
      <c r="L24" s="574"/>
      <c r="M24" s="594">
        <v>3</v>
      </c>
      <c r="N24" s="595"/>
      <c r="O24" s="594">
        <v>4</v>
      </c>
      <c r="P24" s="595"/>
      <c r="Q24" s="574">
        <v>5</v>
      </c>
      <c r="R24" s="574"/>
      <c r="S24" s="574">
        <v>6</v>
      </c>
      <c r="T24" s="574"/>
    </row>
    <row r="25" spans="1:20" ht="27.75" customHeight="1">
      <c r="A25" s="69">
        <v>1</v>
      </c>
      <c r="B25" s="591" t="s">
        <v>487</v>
      </c>
      <c r="C25" s="592"/>
      <c r="D25" s="593"/>
      <c r="E25" s="569">
        <v>100</v>
      </c>
      <c r="F25" s="570"/>
      <c r="G25" s="564" t="s">
        <v>356</v>
      </c>
      <c r="H25" s="565"/>
      <c r="I25" s="569">
        <v>130</v>
      </c>
      <c r="J25" s="570"/>
      <c r="K25" s="569">
        <v>2.7</v>
      </c>
      <c r="L25" s="570"/>
      <c r="M25" s="569">
        <v>150</v>
      </c>
      <c r="N25" s="570"/>
      <c r="O25" s="564" t="s">
        <v>356</v>
      </c>
      <c r="P25" s="565"/>
      <c r="Q25" s="569">
        <v>185</v>
      </c>
      <c r="R25" s="570"/>
      <c r="S25" s="569">
        <v>3.9</v>
      </c>
      <c r="T25" s="570"/>
    </row>
    <row r="26" spans="1:20" ht="12.75">
      <c r="A26" s="69">
        <v>2</v>
      </c>
      <c r="B26" s="571" t="s">
        <v>53</v>
      </c>
      <c r="C26" s="572"/>
      <c r="D26" s="573"/>
      <c r="E26" s="569">
        <v>22</v>
      </c>
      <c r="F26" s="570"/>
      <c r="G26" s="569">
        <v>2.31</v>
      </c>
      <c r="H26" s="570"/>
      <c r="I26" s="569">
        <v>47</v>
      </c>
      <c r="J26" s="570"/>
      <c r="K26" s="569">
        <v>1.5</v>
      </c>
      <c r="L26" s="570"/>
      <c r="M26" s="569">
        <v>30</v>
      </c>
      <c r="N26" s="570"/>
      <c r="O26" s="569">
        <v>3</v>
      </c>
      <c r="P26" s="570"/>
      <c r="Q26" s="569">
        <v>64</v>
      </c>
      <c r="R26" s="570"/>
      <c r="S26" s="569">
        <v>2.1</v>
      </c>
      <c r="T26" s="570"/>
    </row>
    <row r="27" spans="1:20" ht="12.75">
      <c r="A27" s="69">
        <v>3</v>
      </c>
      <c r="B27" s="571" t="s">
        <v>172</v>
      </c>
      <c r="C27" s="572"/>
      <c r="D27" s="573"/>
      <c r="E27" s="569">
        <v>75</v>
      </c>
      <c r="F27" s="570"/>
      <c r="G27" s="569">
        <v>2.19</v>
      </c>
      <c r="H27" s="570"/>
      <c r="I27" s="569">
        <v>48</v>
      </c>
      <c r="J27" s="570"/>
      <c r="K27" s="569">
        <v>1.2</v>
      </c>
      <c r="L27" s="570"/>
      <c r="M27" s="569">
        <v>75</v>
      </c>
      <c r="N27" s="570"/>
      <c r="O27" s="569">
        <v>2.19</v>
      </c>
      <c r="P27" s="570"/>
      <c r="Q27" s="569">
        <v>72</v>
      </c>
      <c r="R27" s="570"/>
      <c r="S27" s="569">
        <v>1.8</v>
      </c>
      <c r="T27" s="570"/>
    </row>
    <row r="28" spans="1:20" ht="12.75">
      <c r="A28" s="69">
        <v>4</v>
      </c>
      <c r="B28" s="571" t="s">
        <v>54</v>
      </c>
      <c r="C28" s="572"/>
      <c r="D28" s="573"/>
      <c r="E28" s="569">
        <v>5</v>
      </c>
      <c r="F28" s="570"/>
      <c r="G28" s="569">
        <v>0.69</v>
      </c>
      <c r="H28" s="570"/>
      <c r="I28" s="569">
        <v>44</v>
      </c>
      <c r="J28" s="570"/>
      <c r="K28" s="569">
        <v>0</v>
      </c>
      <c r="L28" s="570"/>
      <c r="M28" s="569">
        <v>5</v>
      </c>
      <c r="N28" s="570"/>
      <c r="O28" s="569">
        <v>0.66</v>
      </c>
      <c r="P28" s="570"/>
      <c r="Q28" s="569">
        <v>66</v>
      </c>
      <c r="R28" s="570"/>
      <c r="S28" s="569">
        <v>0</v>
      </c>
      <c r="T28" s="570"/>
    </row>
    <row r="29" spans="1:20" ht="12.75">
      <c r="A29" s="69">
        <v>5</v>
      </c>
      <c r="B29" s="571" t="s">
        <v>55</v>
      </c>
      <c r="C29" s="572"/>
      <c r="D29" s="573"/>
      <c r="E29" s="569">
        <v>3</v>
      </c>
      <c r="F29" s="570"/>
      <c r="G29" s="569">
        <v>3.26</v>
      </c>
      <c r="H29" s="570"/>
      <c r="I29" s="569" t="s">
        <v>908</v>
      </c>
      <c r="J29" s="570"/>
      <c r="K29" s="569" t="s">
        <v>908</v>
      </c>
      <c r="L29" s="570"/>
      <c r="M29" s="569">
        <v>3</v>
      </c>
      <c r="N29" s="570"/>
      <c r="O29" s="569">
        <v>4.8</v>
      </c>
      <c r="P29" s="570"/>
      <c r="Q29" s="569" t="s">
        <v>908</v>
      </c>
      <c r="R29" s="570"/>
      <c r="S29" s="569" t="s">
        <v>908</v>
      </c>
      <c r="T29" s="570"/>
    </row>
    <row r="30" spans="1:20" ht="12.75">
      <c r="A30" s="69">
        <v>6</v>
      </c>
      <c r="B30" s="571" t="s">
        <v>56</v>
      </c>
      <c r="C30" s="572"/>
      <c r="D30" s="573"/>
      <c r="E30" s="569" t="s">
        <v>909</v>
      </c>
      <c r="F30" s="570"/>
      <c r="G30" s="569">
        <v>0.9</v>
      </c>
      <c r="H30" s="570"/>
      <c r="I30" s="569"/>
      <c r="J30" s="570"/>
      <c r="K30" s="569"/>
      <c r="L30" s="570"/>
      <c r="M30" s="569" t="s">
        <v>909</v>
      </c>
      <c r="N30" s="570"/>
      <c r="O30" s="569">
        <v>0.9</v>
      </c>
      <c r="P30" s="570"/>
      <c r="Q30" s="569"/>
      <c r="R30" s="570"/>
      <c r="S30" s="569"/>
      <c r="T30" s="570"/>
    </row>
    <row r="31" spans="1:20" ht="12.75">
      <c r="A31" s="69">
        <v>7</v>
      </c>
      <c r="B31" s="590" t="s">
        <v>173</v>
      </c>
      <c r="C31" s="590"/>
      <c r="D31" s="590"/>
      <c r="E31" s="582"/>
      <c r="F31" s="582"/>
      <c r="G31" s="582"/>
      <c r="H31" s="582"/>
      <c r="I31" s="582"/>
      <c r="J31" s="582"/>
      <c r="K31" s="582"/>
      <c r="L31" s="582"/>
      <c r="M31" s="582"/>
      <c r="N31" s="582"/>
      <c r="O31" s="582"/>
      <c r="P31" s="582"/>
      <c r="Q31" s="582"/>
      <c r="R31" s="582"/>
      <c r="S31" s="582"/>
      <c r="T31" s="582"/>
    </row>
    <row r="32" spans="1:20" ht="12.75">
      <c r="A32" s="69"/>
      <c r="B32" s="562" t="s">
        <v>18</v>
      </c>
      <c r="C32" s="562"/>
      <c r="D32" s="562"/>
      <c r="E32" s="563" t="s">
        <v>910</v>
      </c>
      <c r="F32" s="563"/>
      <c r="G32" s="563">
        <f>SUM(G26:H31)</f>
        <v>9.35</v>
      </c>
      <c r="H32" s="563"/>
      <c r="I32" s="563">
        <v>269</v>
      </c>
      <c r="J32" s="563"/>
      <c r="K32" s="563">
        <v>5.44</v>
      </c>
      <c r="L32" s="563"/>
      <c r="M32" s="563" t="s">
        <v>910</v>
      </c>
      <c r="N32" s="563"/>
      <c r="O32" s="563">
        <f>SUM(O26:P31)</f>
        <v>11.549999999999999</v>
      </c>
      <c r="P32" s="563"/>
      <c r="Q32" s="563">
        <v>387</v>
      </c>
      <c r="R32" s="563"/>
      <c r="S32" s="563">
        <v>7.8</v>
      </c>
      <c r="T32" s="563"/>
    </row>
    <row r="33" spans="1:20" ht="12.75">
      <c r="A33" s="127"/>
      <c r="B33" s="562" t="s">
        <v>18</v>
      </c>
      <c r="C33" s="562"/>
      <c r="D33" s="562"/>
      <c r="E33" s="563" t="s">
        <v>911</v>
      </c>
      <c r="F33" s="563"/>
      <c r="G33" s="563">
        <v>13.35</v>
      </c>
      <c r="H33" s="563"/>
      <c r="I33" s="563">
        <v>75</v>
      </c>
      <c r="J33" s="563"/>
      <c r="K33" s="563">
        <v>7</v>
      </c>
      <c r="L33" s="563"/>
      <c r="M33" s="563" t="s">
        <v>911</v>
      </c>
      <c r="N33" s="563"/>
      <c r="O33" s="563">
        <v>15.55</v>
      </c>
      <c r="P33" s="563"/>
      <c r="Q33" s="563">
        <v>75</v>
      </c>
      <c r="R33" s="563"/>
      <c r="S33" s="563">
        <v>7</v>
      </c>
      <c r="T33" s="563"/>
    </row>
    <row r="34" spans="1:20" ht="12.75" customHeight="1">
      <c r="A34" s="292" t="s">
        <v>409</v>
      </c>
      <c r="B34" s="614" t="s">
        <v>463</v>
      </c>
      <c r="C34" s="614"/>
      <c r="D34" s="614"/>
      <c r="E34" s="614"/>
      <c r="F34" s="614"/>
      <c r="G34" s="614"/>
      <c r="H34" s="61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292"/>
      <c r="B35" s="128"/>
      <c r="C35" s="128"/>
      <c r="D35" s="128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32" customFormat="1" ht="17.25" customHeight="1">
      <c r="A36" s="2" t="s">
        <v>24</v>
      </c>
      <c r="B36" s="601" t="s">
        <v>410</v>
      </c>
      <c r="C36" s="602"/>
      <c r="D36" s="603"/>
      <c r="E36" s="566" t="s">
        <v>25</v>
      </c>
      <c r="F36" s="567"/>
      <c r="G36" s="567"/>
      <c r="H36" s="567"/>
      <c r="I36" s="567"/>
      <c r="J36" s="568"/>
      <c r="K36" s="563" t="s">
        <v>26</v>
      </c>
      <c r="L36" s="563"/>
      <c r="M36" s="563"/>
      <c r="N36" s="563"/>
      <c r="O36" s="563"/>
      <c r="P36" s="563"/>
      <c r="Q36" s="598"/>
      <c r="R36" s="598"/>
      <c r="S36" s="598"/>
      <c r="T36" s="598"/>
    </row>
    <row r="37" spans="1:20" ht="12.75">
      <c r="A37" s="4"/>
      <c r="B37" s="604"/>
      <c r="C37" s="605"/>
      <c r="D37" s="606"/>
      <c r="E37" s="564" t="s">
        <v>426</v>
      </c>
      <c r="F37" s="565"/>
      <c r="G37" s="564" t="s">
        <v>427</v>
      </c>
      <c r="H37" s="565"/>
      <c r="I37" s="564" t="s">
        <v>428</v>
      </c>
      <c r="J37" s="565"/>
      <c r="K37" s="563" t="s">
        <v>426</v>
      </c>
      <c r="L37" s="563"/>
      <c r="M37" s="563" t="s">
        <v>427</v>
      </c>
      <c r="N37" s="563"/>
      <c r="O37" s="563" t="s">
        <v>428</v>
      </c>
      <c r="P37" s="563"/>
      <c r="Q37" s="12"/>
      <c r="R37" s="12"/>
      <c r="S37" s="12"/>
      <c r="T37" s="12"/>
    </row>
    <row r="38" spans="1:20" ht="12.75">
      <c r="A38" s="69">
        <v>1</v>
      </c>
      <c r="B38" s="564" t="s">
        <v>912</v>
      </c>
      <c r="C38" s="589"/>
      <c r="D38" s="565"/>
      <c r="E38" s="564" t="s">
        <v>913</v>
      </c>
      <c r="F38" s="565"/>
      <c r="G38" s="564">
        <v>8.17</v>
      </c>
      <c r="H38" s="565"/>
      <c r="I38" s="564" t="s">
        <v>914</v>
      </c>
      <c r="J38" s="565"/>
      <c r="K38" s="563" t="s">
        <v>913</v>
      </c>
      <c r="L38" s="563"/>
      <c r="M38" s="563">
        <v>8.17</v>
      </c>
      <c r="N38" s="563"/>
      <c r="O38" s="563" t="s">
        <v>914</v>
      </c>
      <c r="P38" s="563"/>
      <c r="Q38" s="12"/>
      <c r="R38" s="12"/>
      <c r="S38" s="12"/>
      <c r="T38" s="12"/>
    </row>
    <row r="39" spans="1:20" ht="12.75">
      <c r="A39" s="69">
        <v>2</v>
      </c>
      <c r="B39" s="564" t="s">
        <v>915</v>
      </c>
      <c r="C39" s="589"/>
      <c r="D39" s="565"/>
      <c r="E39" s="564">
        <v>2</v>
      </c>
      <c r="F39" s="565"/>
      <c r="G39" s="564">
        <v>4</v>
      </c>
      <c r="H39" s="565"/>
      <c r="I39" s="563" t="s">
        <v>916</v>
      </c>
      <c r="J39" s="563"/>
      <c r="K39" s="563">
        <v>2</v>
      </c>
      <c r="L39" s="563"/>
      <c r="M39" s="563">
        <v>4</v>
      </c>
      <c r="N39" s="563"/>
      <c r="O39" s="563" t="s">
        <v>916</v>
      </c>
      <c r="P39" s="563"/>
      <c r="Q39" s="12"/>
      <c r="R39" s="12"/>
      <c r="S39" s="12"/>
      <c r="T39" s="12"/>
    </row>
    <row r="40" spans="1:20" ht="12.75">
      <c r="A40" s="69">
        <v>3</v>
      </c>
      <c r="B40" s="564"/>
      <c r="C40" s="589"/>
      <c r="D40" s="565"/>
      <c r="E40" s="564"/>
      <c r="F40" s="565"/>
      <c r="G40" s="564"/>
      <c r="H40" s="565"/>
      <c r="I40" s="564"/>
      <c r="J40" s="565"/>
      <c r="K40" s="563"/>
      <c r="L40" s="563"/>
      <c r="M40" s="563"/>
      <c r="N40" s="563"/>
      <c r="O40" s="563"/>
      <c r="P40" s="563"/>
      <c r="Q40" s="12"/>
      <c r="R40" s="12"/>
      <c r="S40" s="12"/>
      <c r="T40" s="12"/>
    </row>
    <row r="41" spans="1:20" ht="12.75">
      <c r="A41" s="69">
        <v>4</v>
      </c>
      <c r="B41" s="566"/>
      <c r="C41" s="567"/>
      <c r="D41" s="568"/>
      <c r="E41" s="564"/>
      <c r="F41" s="565"/>
      <c r="G41" s="564"/>
      <c r="H41" s="565"/>
      <c r="I41" s="564"/>
      <c r="J41" s="565"/>
      <c r="K41" s="563"/>
      <c r="L41" s="563"/>
      <c r="M41" s="563"/>
      <c r="N41" s="563"/>
      <c r="O41" s="563"/>
      <c r="P41" s="563"/>
      <c r="Q41" s="12"/>
      <c r="R41" s="12"/>
      <c r="S41" s="12"/>
      <c r="T41" s="12"/>
    </row>
    <row r="44" spans="1:9" ht="13.5" customHeight="1">
      <c r="A44" s="600" t="s">
        <v>182</v>
      </c>
      <c r="B44" s="600"/>
      <c r="C44" s="600"/>
      <c r="D44" s="600"/>
      <c r="E44" s="600"/>
      <c r="F44" s="600"/>
      <c r="G44" s="600"/>
      <c r="H44" s="600"/>
      <c r="I44" s="600"/>
    </row>
    <row r="45" spans="1:9" ht="13.5" customHeight="1">
      <c r="A45" s="607" t="s">
        <v>59</v>
      </c>
      <c r="B45" s="607" t="s">
        <v>25</v>
      </c>
      <c r="C45" s="607"/>
      <c r="D45" s="607"/>
      <c r="E45" s="608" t="s">
        <v>26</v>
      </c>
      <c r="F45" s="608"/>
      <c r="G45" s="608"/>
      <c r="H45" s="609" t="s">
        <v>147</v>
      </c>
      <c r="I45"/>
    </row>
    <row r="46" spans="1:9" ht="15">
      <c r="A46" s="607"/>
      <c r="B46" s="50" t="s">
        <v>174</v>
      </c>
      <c r="C46" s="73" t="s">
        <v>104</v>
      </c>
      <c r="D46" s="50" t="s">
        <v>18</v>
      </c>
      <c r="E46" s="50" t="s">
        <v>174</v>
      </c>
      <c r="F46" s="73" t="s">
        <v>104</v>
      </c>
      <c r="G46" s="50" t="s">
        <v>18</v>
      </c>
      <c r="H46" s="610"/>
      <c r="I46"/>
    </row>
    <row r="47" spans="1:9" ht="28.5">
      <c r="A47" s="182" t="s">
        <v>854</v>
      </c>
      <c r="B47" s="491">
        <v>2.69</v>
      </c>
      <c r="C47" s="492">
        <v>6.21</v>
      </c>
      <c r="D47" s="493">
        <f>B47+C47</f>
        <v>8.9</v>
      </c>
      <c r="E47" s="494">
        <v>4.03</v>
      </c>
      <c r="F47" s="492">
        <v>7.37</v>
      </c>
      <c r="G47" s="493">
        <f>E47+F47</f>
        <v>11.4</v>
      </c>
      <c r="H47" s="522" t="s">
        <v>917</v>
      </c>
      <c r="I47"/>
    </row>
    <row r="48" spans="1:9" ht="28.5">
      <c r="A48" s="182" t="s">
        <v>748</v>
      </c>
      <c r="B48" s="495">
        <v>2.69</v>
      </c>
      <c r="C48" s="495">
        <f>D48-B48</f>
        <v>6.655000000000001</v>
      </c>
      <c r="D48" s="493">
        <f>D47*5%+D47</f>
        <v>9.345</v>
      </c>
      <c r="E48" s="493">
        <v>4.03</v>
      </c>
      <c r="F48" s="492">
        <f>G48-E48</f>
        <v>7.5200000000000005</v>
      </c>
      <c r="G48" s="493">
        <v>11.55</v>
      </c>
      <c r="H48" s="522" t="s">
        <v>1006</v>
      </c>
      <c r="I48"/>
    </row>
    <row r="49" spans="1:20" ht="15" customHeight="1">
      <c r="A49" s="613" t="s">
        <v>230</v>
      </c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</row>
    <row r="50" spans="1:9" ht="15">
      <c r="A50" s="126"/>
      <c r="B50" s="290"/>
      <c r="C50" s="290"/>
      <c r="D50" s="13"/>
      <c r="E50" s="13"/>
      <c r="F50" s="291"/>
      <c r="G50" s="291"/>
      <c r="H50" s="291"/>
      <c r="I50"/>
    </row>
    <row r="51" spans="1:9" ht="15">
      <c r="A51" s="32"/>
      <c r="B51" s="293"/>
      <c r="C51" s="293"/>
      <c r="D51" s="264"/>
      <c r="E51" s="264"/>
      <c r="F51" s="291"/>
      <c r="G51" s="291"/>
      <c r="H51" s="291"/>
      <c r="I51"/>
    </row>
    <row r="54" spans="1:17" s="16" customFormat="1" ht="12.75" customHeight="1">
      <c r="A54" s="530" t="s">
        <v>1004</v>
      </c>
      <c r="B54" s="15"/>
      <c r="C54" s="15"/>
      <c r="D54" s="15"/>
      <c r="E54" s="15"/>
      <c r="F54" s="15"/>
      <c r="G54" s="15"/>
      <c r="I54" s="15"/>
      <c r="O54" s="611" t="s">
        <v>12</v>
      </c>
      <c r="P54" s="611"/>
      <c r="Q54" s="612"/>
    </row>
    <row r="55" spans="1:17" s="16" customFormat="1" ht="12.75" customHeight="1">
      <c r="A55" s="611" t="s">
        <v>13</v>
      </c>
      <c r="B55" s="611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</row>
    <row r="56" spans="1:19" s="16" customFormat="1" ht="12.75" customHeight="1">
      <c r="A56" s="599" t="s">
        <v>93</v>
      </c>
      <c r="B56" s="599"/>
      <c r="C56" s="599"/>
      <c r="D56" s="599"/>
      <c r="E56" s="599"/>
      <c r="F56" s="599"/>
      <c r="G56" s="599"/>
      <c r="H56" s="599"/>
      <c r="I56" s="599"/>
      <c r="J56" s="599"/>
      <c r="K56" s="599"/>
      <c r="L56" s="599"/>
      <c r="M56" s="599"/>
      <c r="N56" s="599"/>
      <c r="O56" s="599"/>
      <c r="P56" s="599"/>
      <c r="Q56" s="599"/>
      <c r="R56" s="599"/>
      <c r="S56" s="599"/>
    </row>
    <row r="57" spans="14:17" ht="12.75" customHeight="1">
      <c r="N57" s="581" t="s">
        <v>85</v>
      </c>
      <c r="O57" s="581"/>
      <c r="P57" s="581"/>
      <c r="Q57" s="581"/>
    </row>
    <row r="66" ht="12.75">
      <c r="L66" s="531"/>
    </row>
    <row r="67" spans="6:12" ht="12.75">
      <c r="F67" s="15" t="s">
        <v>53</v>
      </c>
      <c r="I67" s="15">
        <v>22</v>
      </c>
      <c r="K67" s="15">
        <v>2.2</v>
      </c>
      <c r="L67" s="531">
        <f>K67*5%+K67</f>
        <v>2.31</v>
      </c>
    </row>
    <row r="68" spans="6:12" ht="12.75">
      <c r="F68" s="15" t="s">
        <v>172</v>
      </c>
      <c r="I68" s="15">
        <v>75</v>
      </c>
      <c r="K68" s="15">
        <v>2.09</v>
      </c>
      <c r="L68" s="531">
        <f>K68*5%+K68</f>
        <v>2.1944999999999997</v>
      </c>
    </row>
    <row r="69" spans="6:12" ht="12.75">
      <c r="F69" s="15" t="s">
        <v>54</v>
      </c>
      <c r="I69" s="15">
        <v>5</v>
      </c>
      <c r="K69" s="15">
        <v>0.65</v>
      </c>
      <c r="L69" s="531">
        <f>K69*5%+K69</f>
        <v>0.6825</v>
      </c>
    </row>
    <row r="70" spans="6:12" ht="12.75">
      <c r="F70" s="15" t="s">
        <v>55</v>
      </c>
      <c r="I70" s="15">
        <v>3</v>
      </c>
      <c r="K70" s="15">
        <v>3.1</v>
      </c>
      <c r="L70" s="531">
        <f>K70*5%+K70</f>
        <v>3.255</v>
      </c>
    </row>
    <row r="71" spans="6:12" ht="12.75">
      <c r="F71" s="15" t="s">
        <v>56</v>
      </c>
      <c r="I71" s="15" t="s">
        <v>909</v>
      </c>
      <c r="K71" s="15">
        <v>0.86</v>
      </c>
      <c r="L71" s="531">
        <f>K71*5%+K71</f>
        <v>0.903</v>
      </c>
    </row>
    <row r="72" ht="12.75">
      <c r="L72" s="531">
        <f>SUM(L67:L71)</f>
        <v>9.345</v>
      </c>
    </row>
    <row r="75" spans="11:12" ht="12.75">
      <c r="K75" s="15">
        <v>3</v>
      </c>
      <c r="L75" s="531">
        <f>K75*5%+K75</f>
        <v>3.15</v>
      </c>
    </row>
    <row r="76" spans="11:12" ht="12.75">
      <c r="K76" s="15">
        <v>2.09</v>
      </c>
      <c r="L76" s="531">
        <f>K76*5%+K76</f>
        <v>2.1944999999999997</v>
      </c>
    </row>
    <row r="77" spans="11:12" ht="12.75">
      <c r="K77" s="15">
        <v>0.65</v>
      </c>
      <c r="L77" s="531">
        <f>K77*5%+K77</f>
        <v>0.6825</v>
      </c>
    </row>
    <row r="78" spans="11:12" ht="12.75">
      <c r="K78" s="15">
        <v>4.8</v>
      </c>
      <c r="L78" s="531">
        <v>4.8</v>
      </c>
    </row>
    <row r="79" spans="11:12" ht="12.75">
      <c r="K79" s="15">
        <v>0.86</v>
      </c>
      <c r="L79" s="531">
        <f>K79*5%+K79</f>
        <v>0.903</v>
      </c>
    </row>
    <row r="80" ht="12.75">
      <c r="L80" s="531">
        <f>SUM(L75:L79)</f>
        <v>11.73</v>
      </c>
    </row>
  </sheetData>
  <sheetProtection/>
  <mergeCells count="191">
    <mergeCell ref="O54:Q54"/>
    <mergeCell ref="A55:Q55"/>
    <mergeCell ref="A45:A46"/>
    <mergeCell ref="A49:T49"/>
    <mergeCell ref="E31:F31"/>
    <mergeCell ref="B34:H34"/>
    <mergeCell ref="K40:L40"/>
    <mergeCell ref="S36:T36"/>
    <mergeCell ref="I37:J37"/>
    <mergeCell ref="I32:J32"/>
    <mergeCell ref="H45:H46"/>
    <mergeCell ref="M31:N31"/>
    <mergeCell ref="Q31:R31"/>
    <mergeCell ref="S31:T31"/>
    <mergeCell ref="O31:P31"/>
    <mergeCell ref="K31:L31"/>
    <mergeCell ref="S32:T32"/>
    <mergeCell ref="K36:P36"/>
    <mergeCell ref="M39:N39"/>
    <mergeCell ref="K37:L37"/>
    <mergeCell ref="N57:Q57"/>
    <mergeCell ref="A56:S56"/>
    <mergeCell ref="A44:I44"/>
    <mergeCell ref="B40:D40"/>
    <mergeCell ref="B41:D41"/>
    <mergeCell ref="B36:D37"/>
    <mergeCell ref="B45:D45"/>
    <mergeCell ref="E45:G45"/>
    <mergeCell ref="B39:D39"/>
    <mergeCell ref="E39:F39"/>
    <mergeCell ref="E30:F30"/>
    <mergeCell ref="I39:J39"/>
    <mergeCell ref="Q36:R36"/>
    <mergeCell ref="I31:J31"/>
    <mergeCell ref="G32:H32"/>
    <mergeCell ref="G31:H31"/>
    <mergeCell ref="G30:H30"/>
    <mergeCell ref="I30:J30"/>
    <mergeCell ref="O38:P38"/>
    <mergeCell ref="M33:N33"/>
    <mergeCell ref="C18:D18"/>
    <mergeCell ref="G28:H28"/>
    <mergeCell ref="G41:H41"/>
    <mergeCell ref="E41:F41"/>
    <mergeCell ref="M41:N41"/>
    <mergeCell ref="O41:P41"/>
    <mergeCell ref="K41:L41"/>
    <mergeCell ref="I41:J41"/>
    <mergeCell ref="O40:P40"/>
    <mergeCell ref="K39:L39"/>
    <mergeCell ref="B11:C11"/>
    <mergeCell ref="M24:N24"/>
    <mergeCell ref="O24:P24"/>
    <mergeCell ref="G23:H23"/>
    <mergeCell ref="J13:K13"/>
    <mergeCell ref="J11:K11"/>
    <mergeCell ref="A18:B18"/>
    <mergeCell ref="D13:E13"/>
    <mergeCell ref="B22:D23"/>
    <mergeCell ref="E22:L22"/>
    <mergeCell ref="D11:E11"/>
    <mergeCell ref="F11:G11"/>
    <mergeCell ref="H11:I11"/>
    <mergeCell ref="F13:G13"/>
    <mergeCell ref="B30:D30"/>
    <mergeCell ref="I28:J28"/>
    <mergeCell ref="B28:D28"/>
    <mergeCell ref="E29:F29"/>
    <mergeCell ref="E28:F28"/>
    <mergeCell ref="F12:G12"/>
    <mergeCell ref="S25:T25"/>
    <mergeCell ref="E24:F24"/>
    <mergeCell ref="B24:D24"/>
    <mergeCell ref="Q24:R24"/>
    <mergeCell ref="S24:T24"/>
    <mergeCell ref="J12:K12"/>
    <mergeCell ref="B13:C13"/>
    <mergeCell ref="M22:T22"/>
    <mergeCell ref="M25:N25"/>
    <mergeCell ref="Q23:R23"/>
    <mergeCell ref="B25:D25"/>
    <mergeCell ref="G24:H24"/>
    <mergeCell ref="G29:H29"/>
    <mergeCell ref="B27:D27"/>
    <mergeCell ref="B29:D29"/>
    <mergeCell ref="O25:P25"/>
    <mergeCell ref="O28:P28"/>
    <mergeCell ref="K28:L28"/>
    <mergeCell ref="M27:N27"/>
    <mergeCell ref="I27:J27"/>
    <mergeCell ref="S23:T23"/>
    <mergeCell ref="B32:D32"/>
    <mergeCell ref="E26:F26"/>
    <mergeCell ref="G26:H26"/>
    <mergeCell ref="E27:F27"/>
    <mergeCell ref="G27:H27"/>
    <mergeCell ref="B31:D31"/>
    <mergeCell ref="E32:F32"/>
    <mergeCell ref="I24:J24"/>
    <mergeCell ref="S27:T27"/>
    <mergeCell ref="G40:H40"/>
    <mergeCell ref="M26:N26"/>
    <mergeCell ref="S28:T28"/>
    <mergeCell ref="Q28:R28"/>
    <mergeCell ref="Q29:R29"/>
    <mergeCell ref="S29:T29"/>
    <mergeCell ref="S26:T26"/>
    <mergeCell ref="Q27:R27"/>
    <mergeCell ref="S30:T30"/>
    <mergeCell ref="K32:L32"/>
    <mergeCell ref="B38:D38"/>
    <mergeCell ref="G37:H37"/>
    <mergeCell ref="G38:H38"/>
    <mergeCell ref="I38:J38"/>
    <mergeCell ref="E38:F38"/>
    <mergeCell ref="E37:F37"/>
    <mergeCell ref="A3:S3"/>
    <mergeCell ref="A5:S5"/>
    <mergeCell ref="B9:C9"/>
    <mergeCell ref="I25:J25"/>
    <mergeCell ref="I23:J23"/>
    <mergeCell ref="O23:P23"/>
    <mergeCell ref="K24:L24"/>
    <mergeCell ref="K25:L25"/>
    <mergeCell ref="M23:N23"/>
    <mergeCell ref="K23:L23"/>
    <mergeCell ref="H1:I1"/>
    <mergeCell ref="J9:K9"/>
    <mergeCell ref="H9:I9"/>
    <mergeCell ref="Q25:R25"/>
    <mergeCell ref="Q26:R26"/>
    <mergeCell ref="E25:F25"/>
    <mergeCell ref="O26:P26"/>
    <mergeCell ref="K26:L26"/>
    <mergeCell ref="R1:S1"/>
    <mergeCell ref="A2:S2"/>
    <mergeCell ref="C16:D16"/>
    <mergeCell ref="A16:B16"/>
    <mergeCell ref="A17:B17"/>
    <mergeCell ref="A7:I7"/>
    <mergeCell ref="D9:E9"/>
    <mergeCell ref="F9:G9"/>
    <mergeCell ref="B12:C12"/>
    <mergeCell ref="H13:I13"/>
    <mergeCell ref="H12:I12"/>
    <mergeCell ref="D12:E12"/>
    <mergeCell ref="J10:K10"/>
    <mergeCell ref="D10:E10"/>
    <mergeCell ref="F10:G10"/>
    <mergeCell ref="H10:I10"/>
    <mergeCell ref="B10:C10"/>
    <mergeCell ref="E23:F23"/>
    <mergeCell ref="A15:G15"/>
    <mergeCell ref="C17:D17"/>
    <mergeCell ref="A22:A23"/>
    <mergeCell ref="A21:S21"/>
    <mergeCell ref="G25:H25"/>
    <mergeCell ref="B26:D26"/>
    <mergeCell ref="I26:J26"/>
    <mergeCell ref="M28:N28"/>
    <mergeCell ref="Q33:R33"/>
    <mergeCell ref="M29:N29"/>
    <mergeCell ref="O29:P29"/>
    <mergeCell ref="M32:N32"/>
    <mergeCell ref="O32:P32"/>
    <mergeCell ref="I29:J29"/>
    <mergeCell ref="K27:L27"/>
    <mergeCell ref="O27:P27"/>
    <mergeCell ref="K29:L29"/>
    <mergeCell ref="O37:P37"/>
    <mergeCell ref="K38:L38"/>
    <mergeCell ref="M30:N30"/>
    <mergeCell ref="O30:P30"/>
    <mergeCell ref="M38:N38"/>
    <mergeCell ref="O33:P33"/>
    <mergeCell ref="S33:T33"/>
    <mergeCell ref="I40:J40"/>
    <mergeCell ref="O39:P39"/>
    <mergeCell ref="Q30:R30"/>
    <mergeCell ref="Q32:R32"/>
    <mergeCell ref="K30:L30"/>
    <mergeCell ref="B33:D33"/>
    <mergeCell ref="E33:F33"/>
    <mergeCell ref="G33:H33"/>
    <mergeCell ref="I33:J33"/>
    <mergeCell ref="K33:L33"/>
    <mergeCell ref="M40:N40"/>
    <mergeCell ref="M37:N37"/>
    <mergeCell ref="E40:F40"/>
    <mergeCell ref="E36:J36"/>
    <mergeCell ref="G39:H3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SheetLayoutView="100" zoomScalePageLayoutView="0" workbookViewId="0" topLeftCell="A7">
      <selection activeCell="A29" sqref="A29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320" customWidth="1"/>
    <col min="5" max="6" width="18.421875" style="320" customWidth="1"/>
    <col min="7" max="7" width="11.00390625" style="320" customWidth="1"/>
    <col min="8" max="9" width="16.421875" style="320" customWidth="1"/>
    <col min="10" max="10" width="9.8515625" style="0" customWidth="1"/>
  </cols>
  <sheetData>
    <row r="1" spans="8:9" ht="12.75">
      <c r="H1" s="326" t="s">
        <v>516</v>
      </c>
      <c r="I1" s="326"/>
    </row>
    <row r="2" spans="1:16" ht="18">
      <c r="A2" s="673" t="s">
        <v>0</v>
      </c>
      <c r="B2" s="673"/>
      <c r="C2" s="673"/>
      <c r="D2" s="673"/>
      <c r="E2" s="673"/>
      <c r="F2" s="673"/>
      <c r="G2" s="673"/>
      <c r="H2" s="673"/>
      <c r="I2" s="332"/>
      <c r="J2" s="253"/>
      <c r="K2" s="253"/>
      <c r="L2" s="253"/>
      <c r="M2" s="253"/>
      <c r="N2" s="253"/>
      <c r="O2" s="253"/>
      <c r="P2" s="253"/>
    </row>
    <row r="3" spans="1:16" ht="21">
      <c r="A3" s="672" t="s">
        <v>747</v>
      </c>
      <c r="B3" s="672"/>
      <c r="C3" s="672"/>
      <c r="D3" s="672"/>
      <c r="E3" s="672"/>
      <c r="F3" s="672"/>
      <c r="G3" s="672"/>
      <c r="H3" s="672"/>
      <c r="I3" s="220"/>
      <c r="J3" s="254"/>
      <c r="K3" s="254"/>
      <c r="L3" s="254"/>
      <c r="M3" s="254"/>
      <c r="N3" s="254"/>
      <c r="O3" s="254"/>
      <c r="P3" s="254"/>
    </row>
    <row r="4" spans="1:16" ht="15">
      <c r="A4" s="221"/>
      <c r="B4" s="221"/>
      <c r="C4" s="221"/>
      <c r="D4" s="318"/>
      <c r="E4" s="318"/>
      <c r="F4" s="318"/>
      <c r="G4" s="318"/>
      <c r="H4" s="318"/>
      <c r="I4" s="318"/>
      <c r="J4" s="221"/>
      <c r="K4" s="221"/>
      <c r="L4" s="221"/>
      <c r="M4" s="221"/>
      <c r="N4" s="221"/>
      <c r="O4" s="221"/>
      <c r="P4" s="221"/>
    </row>
    <row r="5" spans="1:16" ht="18">
      <c r="A5" s="673" t="s">
        <v>515</v>
      </c>
      <c r="B5" s="673"/>
      <c r="C5" s="673"/>
      <c r="D5" s="673"/>
      <c r="E5" s="673"/>
      <c r="F5" s="673"/>
      <c r="G5" s="673"/>
      <c r="H5" s="673"/>
      <c r="I5" s="332"/>
      <c r="J5" s="253"/>
      <c r="K5" s="253"/>
      <c r="L5" s="253"/>
      <c r="M5" s="253"/>
      <c r="N5" s="253"/>
      <c r="O5" s="253"/>
      <c r="P5" s="253"/>
    </row>
    <row r="6" spans="1:16" ht="15">
      <c r="A6" s="37" t="s">
        <v>1003</v>
      </c>
      <c r="B6" s="222"/>
      <c r="C6" s="221"/>
      <c r="D6" s="318"/>
      <c r="E6" s="318"/>
      <c r="F6" s="796" t="s">
        <v>837</v>
      </c>
      <c r="G6" s="796"/>
      <c r="H6" s="796"/>
      <c r="I6" s="457"/>
      <c r="J6" s="221"/>
      <c r="K6" s="221"/>
      <c r="L6" s="221"/>
      <c r="M6" s="255"/>
      <c r="N6" s="255"/>
      <c r="O6" s="794"/>
      <c r="P6" s="794"/>
    </row>
    <row r="7" spans="1:13" ht="31.5" customHeight="1">
      <c r="A7" s="807" t="s">
        <v>2</v>
      </c>
      <c r="B7" s="807" t="s">
        <v>3</v>
      </c>
      <c r="C7" s="795" t="s">
        <v>389</v>
      </c>
      <c r="D7" s="795" t="s">
        <v>389</v>
      </c>
      <c r="E7" s="795" t="s">
        <v>389</v>
      </c>
      <c r="F7" s="804" t="s">
        <v>950</v>
      </c>
      <c r="G7" s="805"/>
      <c r="H7" s="805"/>
      <c r="I7" s="805"/>
      <c r="J7" s="806"/>
      <c r="K7" s="797" t="s">
        <v>494</v>
      </c>
      <c r="L7" s="798"/>
      <c r="M7" s="799"/>
    </row>
    <row r="8" spans="1:13" ht="34.5" customHeight="1">
      <c r="A8" s="807"/>
      <c r="B8" s="807"/>
      <c r="C8" s="795"/>
      <c r="D8" s="795"/>
      <c r="E8" s="795"/>
      <c r="F8" s="797" t="s">
        <v>951</v>
      </c>
      <c r="G8" s="798"/>
      <c r="H8" s="798"/>
      <c r="I8" s="798"/>
      <c r="J8" s="798"/>
      <c r="K8" s="454" t="s">
        <v>495</v>
      </c>
      <c r="L8" s="454" t="s">
        <v>496</v>
      </c>
      <c r="M8" s="454" t="s">
        <v>48</v>
      </c>
    </row>
    <row r="9" spans="1:13" ht="45">
      <c r="A9" s="453"/>
      <c r="B9" s="453"/>
      <c r="C9" s="455"/>
      <c r="D9" s="455" t="s">
        <v>952</v>
      </c>
      <c r="E9" s="455" t="s">
        <v>953</v>
      </c>
      <c r="F9" s="454" t="s">
        <v>954</v>
      </c>
      <c r="G9" s="454" t="s">
        <v>952</v>
      </c>
      <c r="H9" s="454" t="s">
        <v>955</v>
      </c>
      <c r="I9" s="454" t="s">
        <v>956</v>
      </c>
      <c r="J9" s="454" t="s">
        <v>18</v>
      </c>
      <c r="K9" s="454"/>
      <c r="L9" s="454"/>
      <c r="M9" s="454"/>
    </row>
    <row r="10" spans="1:13" ht="15">
      <c r="A10" s="256">
        <v>1</v>
      </c>
      <c r="B10" s="256">
        <v>2</v>
      </c>
      <c r="C10" s="256">
        <v>3</v>
      </c>
      <c r="D10" s="256">
        <v>4</v>
      </c>
      <c r="E10" s="256">
        <v>5</v>
      </c>
      <c r="F10" s="456">
        <v>6</v>
      </c>
      <c r="G10" s="456">
        <v>7</v>
      </c>
      <c r="H10" s="456">
        <v>8</v>
      </c>
      <c r="I10" s="319">
        <v>9</v>
      </c>
      <c r="J10" s="319">
        <v>10</v>
      </c>
      <c r="K10" s="319">
        <v>11</v>
      </c>
      <c r="L10" s="319">
        <v>12</v>
      </c>
      <c r="M10" s="319">
        <v>13</v>
      </c>
    </row>
    <row r="11" spans="1:13" ht="12.75">
      <c r="A11" s="8">
        <v>1</v>
      </c>
      <c r="B11" s="20" t="s">
        <v>923</v>
      </c>
      <c r="C11" s="8">
        <v>282</v>
      </c>
      <c r="D11" s="8">
        <f>C11</f>
        <v>282</v>
      </c>
      <c r="E11" s="8"/>
      <c r="F11" s="8">
        <v>0</v>
      </c>
      <c r="G11" s="8">
        <v>9</v>
      </c>
      <c r="H11" s="8">
        <v>2</v>
      </c>
      <c r="I11" s="8"/>
      <c r="J11" s="8">
        <f>G11+H11+I11</f>
        <v>11</v>
      </c>
      <c r="K11" s="800" t="s">
        <v>949</v>
      </c>
      <c r="L11" s="800" t="s">
        <v>949</v>
      </c>
      <c r="M11" s="803" t="s">
        <v>949</v>
      </c>
    </row>
    <row r="12" spans="1:13" ht="12.75">
      <c r="A12" s="8">
        <v>2</v>
      </c>
      <c r="B12" s="20" t="s">
        <v>924</v>
      </c>
      <c r="C12" s="8">
        <v>105</v>
      </c>
      <c r="D12" s="8">
        <v>105</v>
      </c>
      <c r="E12" s="8"/>
      <c r="F12" s="8">
        <v>0</v>
      </c>
      <c r="G12" s="8">
        <v>2</v>
      </c>
      <c r="H12" s="8">
        <v>9</v>
      </c>
      <c r="I12" s="8"/>
      <c r="J12" s="8">
        <f>G12+H12+I12</f>
        <v>11</v>
      </c>
      <c r="K12" s="801"/>
      <c r="L12" s="801"/>
      <c r="M12" s="803"/>
    </row>
    <row r="13" spans="1:13" ht="12.75">
      <c r="A13" s="8">
        <v>3</v>
      </c>
      <c r="B13" s="20" t="s">
        <v>925</v>
      </c>
      <c r="C13" s="8">
        <v>15</v>
      </c>
      <c r="D13" s="8">
        <f>C13</f>
        <v>15</v>
      </c>
      <c r="E13" s="8"/>
      <c r="F13" s="8">
        <v>0</v>
      </c>
      <c r="G13" s="8">
        <v>0</v>
      </c>
      <c r="H13" s="8"/>
      <c r="I13" s="8">
        <v>11</v>
      </c>
      <c r="J13" s="8">
        <f>G13+H13+I13</f>
        <v>11</v>
      </c>
      <c r="K13" s="801"/>
      <c r="L13" s="801"/>
      <c r="M13" s="803"/>
    </row>
    <row r="14" spans="1:13" ht="12.75">
      <c r="A14" s="8">
        <v>4</v>
      </c>
      <c r="B14" s="20" t="s">
        <v>926</v>
      </c>
      <c r="C14" s="8">
        <v>24</v>
      </c>
      <c r="D14" s="8">
        <f>C14</f>
        <v>24</v>
      </c>
      <c r="E14" s="8"/>
      <c r="F14" s="8">
        <v>0</v>
      </c>
      <c r="G14" s="8">
        <v>1</v>
      </c>
      <c r="H14" s="8"/>
      <c r="I14" s="8"/>
      <c r="J14" s="8">
        <f>G14+H14+I14</f>
        <v>1</v>
      </c>
      <c r="K14" s="802"/>
      <c r="L14" s="802"/>
      <c r="M14" s="803"/>
    </row>
    <row r="15" spans="1:13" ht="12.75">
      <c r="A15" s="8">
        <v>5</v>
      </c>
      <c r="B15" s="9"/>
      <c r="C15" s="9"/>
      <c r="D15" s="226"/>
      <c r="E15" s="226"/>
      <c r="F15" s="226"/>
      <c r="G15" s="226"/>
      <c r="H15" s="226"/>
      <c r="I15" s="226"/>
      <c r="J15" s="9"/>
      <c r="K15" s="9"/>
      <c r="L15" s="9"/>
      <c r="M15" s="9"/>
    </row>
    <row r="16" spans="1:13" ht="12.75">
      <c r="A16" s="8">
        <v>6</v>
      </c>
      <c r="B16" s="9"/>
      <c r="C16" s="9"/>
      <c r="D16" s="226"/>
      <c r="E16" s="226"/>
      <c r="F16" s="226"/>
      <c r="G16" s="226"/>
      <c r="H16" s="226"/>
      <c r="I16" s="226"/>
      <c r="J16" s="9"/>
      <c r="K16" s="9"/>
      <c r="L16" s="9"/>
      <c r="M16" s="9"/>
    </row>
    <row r="17" spans="1:13" ht="12.75">
      <c r="A17" s="8">
        <v>7</v>
      </c>
      <c r="B17" s="9"/>
      <c r="C17" s="9"/>
      <c r="D17" s="226"/>
      <c r="E17" s="226"/>
      <c r="F17" s="226"/>
      <c r="G17" s="226"/>
      <c r="H17" s="226"/>
      <c r="I17" s="226"/>
      <c r="J17" s="9"/>
      <c r="K17" s="9"/>
      <c r="L17" s="9"/>
      <c r="M17" s="9"/>
    </row>
    <row r="18" spans="1:13" ht="12.75">
      <c r="A18" s="8">
        <v>8</v>
      </c>
      <c r="B18" s="9"/>
      <c r="C18" s="9"/>
      <c r="D18" s="226"/>
      <c r="E18" s="226"/>
      <c r="F18" s="226"/>
      <c r="G18" s="226"/>
      <c r="H18" s="226"/>
      <c r="I18" s="226"/>
      <c r="J18" s="9"/>
      <c r="K18" s="9"/>
      <c r="L18" s="9"/>
      <c r="M18" s="9"/>
    </row>
    <row r="19" spans="1:13" ht="12.75">
      <c r="A19" s="8">
        <v>9</v>
      </c>
      <c r="B19" s="9"/>
      <c r="C19" s="9"/>
      <c r="D19" s="226"/>
      <c r="E19" s="226"/>
      <c r="F19" s="226"/>
      <c r="G19" s="226"/>
      <c r="H19" s="226"/>
      <c r="I19" s="226"/>
      <c r="J19" s="9"/>
      <c r="K19" s="9"/>
      <c r="L19" s="9"/>
      <c r="M19" s="9"/>
    </row>
    <row r="20" spans="1:13" ht="12.75">
      <c r="A20" s="8">
        <v>10</v>
      </c>
      <c r="B20" s="9"/>
      <c r="C20" s="9"/>
      <c r="D20" s="226"/>
      <c r="E20" s="226"/>
      <c r="F20" s="226"/>
      <c r="G20" s="226"/>
      <c r="H20" s="226"/>
      <c r="I20" s="226"/>
      <c r="J20" s="9"/>
      <c r="K20" s="9"/>
      <c r="L20" s="9"/>
      <c r="M20" s="9"/>
    </row>
    <row r="21" spans="1:13" ht="12.75">
      <c r="A21" s="8">
        <v>11</v>
      </c>
      <c r="B21" s="9"/>
      <c r="C21" s="9"/>
      <c r="D21" s="226"/>
      <c r="E21" s="226"/>
      <c r="F21" s="226"/>
      <c r="G21" s="226"/>
      <c r="H21" s="226"/>
      <c r="I21" s="226"/>
      <c r="J21" s="9"/>
      <c r="K21" s="9"/>
      <c r="L21" s="9"/>
      <c r="M21" s="9"/>
    </row>
    <row r="22" spans="1:13" ht="12.75">
      <c r="A22" s="8">
        <v>12</v>
      </c>
      <c r="B22" s="158"/>
      <c r="C22" s="158"/>
      <c r="D22" s="242"/>
      <c r="E22" s="242"/>
      <c r="F22" s="242"/>
      <c r="G22" s="242"/>
      <c r="H22" s="242"/>
      <c r="I22" s="242"/>
      <c r="J22" s="9"/>
      <c r="K22" s="9"/>
      <c r="L22" s="9"/>
      <c r="M22" s="9"/>
    </row>
    <row r="23" spans="1:13" ht="15" customHeight="1">
      <c r="A23" s="181" t="s">
        <v>7</v>
      </c>
      <c r="B23" s="158"/>
      <c r="C23" s="158"/>
      <c r="D23" s="242"/>
      <c r="E23" s="242"/>
      <c r="F23" s="242"/>
      <c r="G23" s="242"/>
      <c r="H23" s="242"/>
      <c r="I23" s="242"/>
      <c r="J23" s="9"/>
      <c r="K23" s="9"/>
      <c r="L23" s="9"/>
      <c r="M23" s="9"/>
    </row>
    <row r="24" spans="1:13" ht="15" customHeight="1">
      <c r="A24" s="181" t="s">
        <v>7</v>
      </c>
      <c r="B24" s="158"/>
      <c r="C24" s="158"/>
      <c r="D24" s="153"/>
      <c r="E24" s="153"/>
      <c r="F24" s="153"/>
      <c r="G24" s="153"/>
      <c r="H24" s="153"/>
      <c r="I24" s="153"/>
      <c r="J24" s="9"/>
      <c r="K24" s="9"/>
      <c r="L24" s="9"/>
      <c r="M24" s="9"/>
    </row>
    <row r="25" spans="1:13" ht="15" customHeight="1">
      <c r="A25" s="158" t="s">
        <v>18</v>
      </c>
      <c r="B25" s="158"/>
      <c r="C25" s="181">
        <f>SUM(C11:C24)</f>
        <v>426</v>
      </c>
      <c r="D25" s="181">
        <f aca="true" t="shared" si="0" ref="D25:M25">SUM(D11:D24)</f>
        <v>426</v>
      </c>
      <c r="E25" s="181">
        <f t="shared" si="0"/>
        <v>0</v>
      </c>
      <c r="F25" s="181">
        <f t="shared" si="0"/>
        <v>0</v>
      </c>
      <c r="G25" s="181">
        <f t="shared" si="0"/>
        <v>12</v>
      </c>
      <c r="H25" s="181">
        <f t="shared" si="0"/>
        <v>11</v>
      </c>
      <c r="I25" s="181">
        <f t="shared" si="0"/>
        <v>11</v>
      </c>
      <c r="J25" s="181">
        <f t="shared" si="0"/>
        <v>34</v>
      </c>
      <c r="K25" s="181">
        <f t="shared" si="0"/>
        <v>0</v>
      </c>
      <c r="L25" s="181">
        <f t="shared" si="0"/>
        <v>0</v>
      </c>
      <c r="M25" s="181">
        <f t="shared" si="0"/>
        <v>0</v>
      </c>
    </row>
    <row r="26" spans="1:9" ht="15" customHeight="1">
      <c r="A26" s="228"/>
      <c r="B26" s="228"/>
      <c r="C26" s="228"/>
      <c r="D26" s="229"/>
      <c r="E26" s="229"/>
      <c r="F26" s="229"/>
      <c r="G26" s="229"/>
      <c r="H26" s="229"/>
      <c r="I26" s="229"/>
    </row>
    <row r="27" spans="1:9" ht="15" customHeight="1">
      <c r="A27" s="228"/>
      <c r="B27" s="228"/>
      <c r="C27" s="228"/>
      <c r="D27" s="229"/>
      <c r="E27" s="229"/>
      <c r="F27" s="229"/>
      <c r="G27" s="229"/>
      <c r="H27" s="229"/>
      <c r="I27" s="229"/>
    </row>
    <row r="28" spans="1:10" ht="15" customHeight="1">
      <c r="A28" s="228"/>
      <c r="B28" s="228"/>
      <c r="C28" s="228"/>
      <c r="D28" s="666" t="s">
        <v>12</v>
      </c>
      <c r="E28" s="666"/>
      <c r="F28" s="666"/>
      <c r="G28" s="666"/>
      <c r="H28" s="666"/>
      <c r="I28" s="666"/>
      <c r="J28" s="666"/>
    </row>
    <row r="29" spans="1:10" ht="12.75">
      <c r="A29" s="530" t="s">
        <v>1004</v>
      </c>
      <c r="C29" s="228"/>
      <c r="D29" s="666" t="s">
        <v>13</v>
      </c>
      <c r="E29" s="666"/>
      <c r="F29" s="666"/>
      <c r="G29" s="666"/>
      <c r="H29" s="666"/>
      <c r="I29" s="666"/>
      <c r="J29" s="666"/>
    </row>
    <row r="30" spans="4:10" ht="12.75">
      <c r="D30" s="666" t="s">
        <v>88</v>
      </c>
      <c r="E30" s="666"/>
      <c r="F30" s="666"/>
      <c r="G30" s="666"/>
      <c r="H30" s="666"/>
      <c r="I30" s="666"/>
      <c r="J30" s="666"/>
    </row>
    <row r="31" spans="4:10" ht="12.75">
      <c r="D31" s="667" t="s">
        <v>85</v>
      </c>
      <c r="E31" s="667"/>
      <c r="F31" s="667"/>
      <c r="G31" s="667"/>
      <c r="H31" s="667"/>
      <c r="I31" s="230"/>
      <c r="J31" s="228"/>
    </row>
  </sheetData>
  <sheetProtection/>
  <mergeCells count="20">
    <mergeCell ref="D30:J30"/>
    <mergeCell ref="D31:H31"/>
    <mergeCell ref="A2:H2"/>
    <mergeCell ref="A3:H3"/>
    <mergeCell ref="A5:H5"/>
    <mergeCell ref="D28:J28"/>
    <mergeCell ref="E7:E8"/>
    <mergeCell ref="F7:J7"/>
    <mergeCell ref="A7:A8"/>
    <mergeCell ref="B7:B8"/>
    <mergeCell ref="O6:P6"/>
    <mergeCell ref="C7:C8"/>
    <mergeCell ref="F6:H6"/>
    <mergeCell ref="D29:J29"/>
    <mergeCell ref="D7:D8"/>
    <mergeCell ref="K7:M7"/>
    <mergeCell ref="F8:J8"/>
    <mergeCell ref="K11:K14"/>
    <mergeCell ref="L11:L14"/>
    <mergeCell ref="M11:M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  <colBreaks count="1" manualBreakCount="1">
    <brk id="9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view="pageBreakPreview" zoomScale="90" zoomScaleSheetLayoutView="90" zoomScalePageLayoutView="0" workbookViewId="0" topLeftCell="A4">
      <selection activeCell="A31" sqref="A31"/>
    </sheetView>
  </sheetViews>
  <sheetFormatPr defaultColWidth="9.140625" defaultRowHeight="12.75"/>
  <cols>
    <col min="2" max="2" width="10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320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N1" s="265" t="s">
        <v>518</v>
      </c>
    </row>
    <row r="2" spans="1:11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</row>
    <row r="3" spans="1:10" ht="15">
      <c r="A3" s="221"/>
      <c r="B3" s="221"/>
      <c r="C3" s="221"/>
      <c r="D3" s="221"/>
      <c r="E3" s="221"/>
      <c r="F3" s="221"/>
      <c r="G3" s="221"/>
      <c r="H3" s="221"/>
      <c r="I3" s="318"/>
      <c r="J3" s="318"/>
    </row>
    <row r="4" spans="1:10" ht="18">
      <c r="A4" s="673" t="s">
        <v>517</v>
      </c>
      <c r="B4" s="673"/>
      <c r="C4" s="673"/>
      <c r="D4" s="673"/>
      <c r="E4" s="673"/>
      <c r="F4" s="673"/>
      <c r="G4" s="673"/>
      <c r="H4" s="673"/>
      <c r="I4" s="343"/>
      <c r="J4" s="343"/>
    </row>
    <row r="5" spans="1:14" ht="15">
      <c r="A5" s="37" t="s">
        <v>1003</v>
      </c>
      <c r="B5" s="222"/>
      <c r="C5" s="222"/>
      <c r="D5" s="222"/>
      <c r="E5" s="222"/>
      <c r="F5" s="222"/>
      <c r="G5" s="222"/>
      <c r="H5" s="221"/>
      <c r="I5" s="318"/>
      <c r="J5" s="318"/>
      <c r="L5" s="808" t="s">
        <v>837</v>
      </c>
      <c r="M5" s="808"/>
      <c r="N5" s="808"/>
    </row>
    <row r="6" spans="1:14" ht="28.5" customHeight="1">
      <c r="A6" s="751" t="s">
        <v>2</v>
      </c>
      <c r="B6" s="751" t="s">
        <v>37</v>
      </c>
      <c r="C6" s="562" t="s">
        <v>402</v>
      </c>
      <c r="D6" s="567" t="s">
        <v>452</v>
      </c>
      <c r="E6" s="567"/>
      <c r="F6" s="567"/>
      <c r="G6" s="567"/>
      <c r="H6" s="568"/>
      <c r="I6" s="809" t="s">
        <v>543</v>
      </c>
      <c r="J6" s="809" t="s">
        <v>544</v>
      </c>
      <c r="K6" s="745" t="s">
        <v>497</v>
      </c>
      <c r="L6" s="745"/>
      <c r="M6" s="745"/>
      <c r="N6" s="745"/>
    </row>
    <row r="7" spans="1:14" ht="39" customHeight="1">
      <c r="A7" s="752"/>
      <c r="B7" s="752"/>
      <c r="C7" s="562"/>
      <c r="D7" s="5" t="s">
        <v>451</v>
      </c>
      <c r="E7" s="5" t="s">
        <v>403</v>
      </c>
      <c r="F7" s="69" t="s">
        <v>404</v>
      </c>
      <c r="G7" s="5" t="s">
        <v>405</v>
      </c>
      <c r="H7" s="5" t="s">
        <v>48</v>
      </c>
      <c r="I7" s="809"/>
      <c r="J7" s="809"/>
      <c r="K7" s="256" t="s">
        <v>406</v>
      </c>
      <c r="L7" s="28" t="s">
        <v>498</v>
      </c>
      <c r="M7" s="5" t="s">
        <v>407</v>
      </c>
      <c r="N7" s="28" t="s">
        <v>408</v>
      </c>
    </row>
    <row r="8" spans="1:14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  <c r="H8" s="225" t="s">
        <v>267</v>
      </c>
      <c r="I8" s="344" t="s">
        <v>286</v>
      </c>
      <c r="J8" s="344" t="s">
        <v>287</v>
      </c>
      <c r="K8" s="225" t="s">
        <v>288</v>
      </c>
      <c r="L8" s="225" t="s">
        <v>316</v>
      </c>
      <c r="M8" s="225" t="s">
        <v>317</v>
      </c>
      <c r="N8" s="225" t="s">
        <v>318</v>
      </c>
    </row>
    <row r="9" spans="1:14" ht="15">
      <c r="A9" s="324">
        <v>1</v>
      </c>
      <c r="B9" s="20" t="s">
        <v>923</v>
      </c>
      <c r="C9" s="8">
        <v>282</v>
      </c>
      <c r="D9" s="8">
        <f>C9</f>
        <v>282</v>
      </c>
      <c r="E9" s="8"/>
      <c r="F9" s="8"/>
      <c r="G9" s="8"/>
      <c r="H9" s="8"/>
      <c r="I9" s="8">
        <f>D9</f>
        <v>282</v>
      </c>
      <c r="J9" s="8">
        <f>D9</f>
        <v>282</v>
      </c>
      <c r="K9" s="8">
        <f>J9</f>
        <v>282</v>
      </c>
      <c r="L9" s="225"/>
      <c r="M9" s="225"/>
      <c r="N9" s="225"/>
    </row>
    <row r="10" spans="1:14" ht="15">
      <c r="A10" s="324">
        <v>2</v>
      </c>
      <c r="B10" s="20" t="s">
        <v>924</v>
      </c>
      <c r="C10" s="8">
        <v>105</v>
      </c>
      <c r="D10" s="8">
        <f>C10</f>
        <v>105</v>
      </c>
      <c r="E10" s="8"/>
      <c r="F10" s="8"/>
      <c r="G10" s="8"/>
      <c r="H10" s="8"/>
      <c r="I10" s="8">
        <f>D10</f>
        <v>105</v>
      </c>
      <c r="J10" s="8">
        <f>D10</f>
        <v>105</v>
      </c>
      <c r="K10" s="8">
        <f>J10</f>
        <v>105</v>
      </c>
      <c r="L10" s="225"/>
      <c r="M10" s="225"/>
      <c r="N10" s="225"/>
    </row>
    <row r="11" spans="1:14" ht="15">
      <c r="A11" s="324">
        <v>3</v>
      </c>
      <c r="B11" s="20" t="s">
        <v>957</v>
      </c>
      <c r="C11" s="8">
        <v>15</v>
      </c>
      <c r="D11" s="8">
        <f>C11</f>
        <v>15</v>
      </c>
      <c r="E11" s="8"/>
      <c r="F11" s="8"/>
      <c r="G11" s="8"/>
      <c r="H11" s="8"/>
      <c r="I11" s="8">
        <f>D11</f>
        <v>15</v>
      </c>
      <c r="J11" s="8">
        <f>D11</f>
        <v>15</v>
      </c>
      <c r="K11" s="8">
        <f>J11</f>
        <v>15</v>
      </c>
      <c r="L11" s="225"/>
      <c r="M11" s="225"/>
      <c r="N11" s="225"/>
    </row>
    <row r="12" spans="1:14" ht="15">
      <c r="A12" s="324">
        <v>4</v>
      </c>
      <c r="B12" s="20" t="s">
        <v>926</v>
      </c>
      <c r="C12" s="8">
        <v>24</v>
      </c>
      <c r="D12" s="8">
        <f>C12</f>
        <v>24</v>
      </c>
      <c r="E12" s="8"/>
      <c r="F12" s="8"/>
      <c r="G12" s="8"/>
      <c r="H12" s="8"/>
      <c r="I12" s="8">
        <f>D12</f>
        <v>24</v>
      </c>
      <c r="J12" s="8">
        <f>D12</f>
        <v>24</v>
      </c>
      <c r="K12" s="8">
        <f>J12</f>
        <v>24</v>
      </c>
      <c r="L12" s="225"/>
      <c r="M12" s="225"/>
      <c r="N12" s="225"/>
    </row>
    <row r="13" spans="1:14" ht="15">
      <c r="A13" s="324">
        <v>5</v>
      </c>
      <c r="B13" s="225"/>
      <c r="C13" s="225"/>
      <c r="D13" s="225"/>
      <c r="E13" s="225"/>
      <c r="F13" s="225"/>
      <c r="G13" s="225"/>
      <c r="H13" s="225"/>
      <c r="I13" s="344"/>
      <c r="J13" s="344"/>
      <c r="K13" s="225"/>
      <c r="L13" s="225"/>
      <c r="M13" s="225"/>
      <c r="N13" s="225"/>
    </row>
    <row r="14" spans="1:14" ht="15">
      <c r="A14" s="324">
        <v>6</v>
      </c>
      <c r="B14" s="225"/>
      <c r="C14" s="225"/>
      <c r="D14" s="225"/>
      <c r="E14" s="225"/>
      <c r="F14" s="225"/>
      <c r="G14" s="225"/>
      <c r="H14" s="225"/>
      <c r="I14" s="344"/>
      <c r="J14" s="344"/>
      <c r="K14" s="225"/>
      <c r="L14" s="225"/>
      <c r="M14" s="225"/>
      <c r="N14" s="225"/>
    </row>
    <row r="15" spans="1:14" ht="15">
      <c r="A15" s="324">
        <v>7</v>
      </c>
      <c r="B15" s="225"/>
      <c r="C15" s="225"/>
      <c r="D15" s="225"/>
      <c r="E15" s="225"/>
      <c r="F15" s="225"/>
      <c r="G15" s="225"/>
      <c r="H15" s="225"/>
      <c r="I15" s="344"/>
      <c r="J15" s="344"/>
      <c r="K15" s="225"/>
      <c r="L15" s="225"/>
      <c r="M15" s="225"/>
      <c r="N15" s="225"/>
    </row>
    <row r="16" spans="1:14" ht="15">
      <c r="A16" s="324">
        <v>8</v>
      </c>
      <c r="B16" s="225"/>
      <c r="C16" s="225"/>
      <c r="D16" s="225"/>
      <c r="E16" s="225"/>
      <c r="F16" s="225"/>
      <c r="G16" s="225"/>
      <c r="H16" s="225"/>
      <c r="I16" s="344"/>
      <c r="J16" s="344"/>
      <c r="K16" s="225"/>
      <c r="L16" s="225"/>
      <c r="M16" s="225"/>
      <c r="N16" s="225"/>
    </row>
    <row r="17" spans="1:14" ht="15">
      <c r="A17" s="324">
        <v>9</v>
      </c>
      <c r="B17" s="9"/>
      <c r="C17" s="9"/>
      <c r="D17" s="9"/>
      <c r="E17" s="9"/>
      <c r="F17" s="9"/>
      <c r="G17" s="9"/>
      <c r="H17" s="9"/>
      <c r="I17" s="226"/>
      <c r="J17" s="226"/>
      <c r="K17" s="9"/>
      <c r="L17" s="9"/>
      <c r="M17" s="9"/>
      <c r="N17" s="9"/>
    </row>
    <row r="18" spans="1:14" ht="15">
      <c r="A18" s="324">
        <v>10</v>
      </c>
      <c r="B18" s="9"/>
      <c r="C18" s="9"/>
      <c r="D18" s="9"/>
      <c r="E18" s="9"/>
      <c r="F18" s="9"/>
      <c r="G18" s="9"/>
      <c r="H18" s="9"/>
      <c r="I18" s="226"/>
      <c r="J18" s="226"/>
      <c r="K18" s="9"/>
      <c r="L18" s="9"/>
      <c r="M18" s="9"/>
      <c r="N18" s="9"/>
    </row>
    <row r="19" spans="1:14" ht="15">
      <c r="A19" s="324">
        <v>11</v>
      </c>
      <c r="B19" s="9"/>
      <c r="C19" s="9"/>
      <c r="D19" s="9"/>
      <c r="E19" s="9"/>
      <c r="F19" s="9"/>
      <c r="G19" s="9"/>
      <c r="H19" s="9"/>
      <c r="I19" s="226"/>
      <c r="J19" s="226"/>
      <c r="K19" s="9"/>
      <c r="L19" s="9"/>
      <c r="M19" s="9"/>
      <c r="N19" s="9"/>
    </row>
    <row r="20" spans="1:14" ht="15">
      <c r="A20" s="324">
        <v>12</v>
      </c>
      <c r="B20" s="9"/>
      <c r="C20" s="9"/>
      <c r="D20" s="9"/>
      <c r="E20" s="9"/>
      <c r="F20" s="9"/>
      <c r="G20" s="9"/>
      <c r="H20" s="9"/>
      <c r="I20" s="226"/>
      <c r="J20" s="226"/>
      <c r="K20" s="9"/>
      <c r="L20" s="9"/>
      <c r="M20" s="9"/>
      <c r="N20" s="9"/>
    </row>
    <row r="21" spans="1:15" ht="15">
      <c r="A21" s="324">
        <v>13</v>
      </c>
      <c r="B21" s="9"/>
      <c r="C21" s="9"/>
      <c r="D21" s="9"/>
      <c r="E21" s="9"/>
      <c r="F21" s="9"/>
      <c r="G21" s="9"/>
      <c r="H21" s="9"/>
      <c r="I21" s="226"/>
      <c r="J21" s="226"/>
      <c r="K21" s="9"/>
      <c r="L21" s="9"/>
      <c r="M21" s="9"/>
      <c r="N21" s="9"/>
      <c r="O21" s="16" t="s">
        <v>401</v>
      </c>
    </row>
    <row r="22" spans="1:14" ht="15">
      <c r="A22" s="324">
        <v>14</v>
      </c>
      <c r="B22" s="9"/>
      <c r="C22" s="9"/>
      <c r="D22" s="9"/>
      <c r="E22" s="9"/>
      <c r="F22" s="9"/>
      <c r="G22" s="9"/>
      <c r="H22" s="9"/>
      <c r="I22" s="226"/>
      <c r="J22" s="226"/>
      <c r="K22" s="9"/>
      <c r="L22" s="9"/>
      <c r="M22" s="9"/>
      <c r="N22" s="9"/>
    </row>
    <row r="23" spans="1:14" ht="12.75">
      <c r="A23" s="19" t="s">
        <v>7</v>
      </c>
      <c r="B23" s="9"/>
      <c r="C23" s="9"/>
      <c r="D23" s="9"/>
      <c r="E23" s="9"/>
      <c r="F23" s="9"/>
      <c r="G23" s="9"/>
      <c r="H23" s="9"/>
      <c r="I23" s="226"/>
      <c r="J23" s="226"/>
      <c r="K23" s="9"/>
      <c r="L23" s="9"/>
      <c r="M23" s="9"/>
      <c r="N23" s="9"/>
    </row>
    <row r="24" spans="1:14" ht="12.75">
      <c r="A24" s="19" t="s">
        <v>7</v>
      </c>
      <c r="B24" s="9"/>
      <c r="C24" s="9"/>
      <c r="D24" s="9"/>
      <c r="E24" s="9"/>
      <c r="F24" s="9"/>
      <c r="G24" s="9"/>
      <c r="H24" s="9"/>
      <c r="I24" s="226"/>
      <c r="J24" s="226"/>
      <c r="K24" s="9"/>
      <c r="L24" s="9"/>
      <c r="M24" s="9"/>
      <c r="N24" s="9"/>
    </row>
    <row r="25" spans="1:14" ht="12.75">
      <c r="A25" s="31" t="s">
        <v>18</v>
      </c>
      <c r="B25" s="9"/>
      <c r="C25" s="8">
        <f>SUM(C9:C24)</f>
        <v>426</v>
      </c>
      <c r="D25" s="8">
        <f aca="true" t="shared" si="0" ref="D25:K25">SUM(D9:D24)</f>
        <v>426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426</v>
      </c>
      <c r="J25" s="8">
        <f t="shared" si="0"/>
        <v>426</v>
      </c>
      <c r="K25" s="8">
        <f t="shared" si="0"/>
        <v>426</v>
      </c>
      <c r="L25" s="9"/>
      <c r="M25" s="9"/>
      <c r="N25" s="9"/>
    </row>
    <row r="28" spans="1:12" ht="12.75" customHeight="1">
      <c r="A28" s="228"/>
      <c r="B28" s="228"/>
      <c r="C28" s="228"/>
      <c r="D28" s="228"/>
      <c r="H28" s="666" t="s">
        <v>12</v>
      </c>
      <c r="I28" s="666"/>
      <c r="J28" s="666"/>
      <c r="K28" s="666"/>
      <c r="L28" s="666"/>
    </row>
    <row r="29" spans="1:12" ht="12.75" customHeight="1">
      <c r="A29" s="228"/>
      <c r="B29" s="228"/>
      <c r="C29" s="228"/>
      <c r="D29" s="228"/>
      <c r="H29" s="666" t="s">
        <v>13</v>
      </c>
      <c r="I29" s="666"/>
      <c r="J29" s="666"/>
      <c r="K29" s="666"/>
      <c r="L29" s="666"/>
    </row>
    <row r="30" spans="1:11" ht="12.75" customHeight="1">
      <c r="A30" s="228"/>
      <c r="B30" s="228"/>
      <c r="C30" s="228"/>
      <c r="D30" s="228"/>
      <c r="K30" s="229" t="s">
        <v>88</v>
      </c>
    </row>
    <row r="31" spans="1:11" ht="12.75">
      <c r="A31" s="530" t="s">
        <v>1004</v>
      </c>
      <c r="C31" s="228"/>
      <c r="D31" s="228"/>
      <c r="K31" s="230" t="s">
        <v>85</v>
      </c>
    </row>
  </sheetData>
  <sheetProtection/>
  <mergeCells count="13">
    <mergeCell ref="L5:N5"/>
    <mergeCell ref="I6:I7"/>
    <mergeCell ref="J6:J7"/>
    <mergeCell ref="H28:L28"/>
    <mergeCell ref="H29:L29"/>
    <mergeCell ref="D6:H6"/>
    <mergeCell ref="C6:C7"/>
    <mergeCell ref="A1:K1"/>
    <mergeCell ref="A2:K2"/>
    <mergeCell ref="A4:H4"/>
    <mergeCell ref="A6:A7"/>
    <mergeCell ref="B6:B7"/>
    <mergeCell ref="K6:N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4">
      <selection activeCell="D15" sqref="D15"/>
    </sheetView>
  </sheetViews>
  <sheetFormatPr defaultColWidth="9.140625" defaultRowHeight="12.75"/>
  <cols>
    <col min="1" max="1" width="8.28125" style="0" customWidth="1"/>
    <col min="2" max="2" width="23.57421875" style="0" customWidth="1"/>
    <col min="3" max="3" width="16.7109375" style="175" customWidth="1"/>
    <col min="4" max="4" width="12.57421875" style="0" customWidth="1"/>
    <col min="5" max="5" width="13.00390625" style="0" customWidth="1"/>
    <col min="6" max="6" width="14.7109375" style="175" customWidth="1"/>
    <col min="7" max="7" width="13.57421875" style="0" customWidth="1"/>
    <col min="8" max="8" width="15.57421875" style="0" customWidth="1"/>
  </cols>
  <sheetData>
    <row r="1" spans="1:8" ht="18">
      <c r="A1" s="673" t="s">
        <v>0</v>
      </c>
      <c r="B1" s="673"/>
      <c r="C1" s="673"/>
      <c r="D1" s="673"/>
      <c r="E1" s="673"/>
      <c r="F1" s="673"/>
      <c r="G1" s="673"/>
      <c r="H1" s="265" t="s">
        <v>520</v>
      </c>
    </row>
    <row r="2" spans="1:7" ht="21">
      <c r="A2" s="672" t="s">
        <v>747</v>
      </c>
      <c r="B2" s="672"/>
      <c r="C2" s="672"/>
      <c r="D2" s="672"/>
      <c r="E2" s="672"/>
      <c r="F2" s="672"/>
      <c r="G2" s="672"/>
    </row>
    <row r="3" spans="1:7" ht="15">
      <c r="A3" s="221"/>
      <c r="B3" s="221"/>
      <c r="C3" s="542"/>
      <c r="D3" s="221"/>
      <c r="E3" s="221"/>
      <c r="F3" s="542"/>
      <c r="G3" s="221"/>
    </row>
    <row r="4" spans="1:7" ht="18">
      <c r="A4" s="673" t="s">
        <v>519</v>
      </c>
      <c r="B4" s="673"/>
      <c r="C4" s="673"/>
      <c r="D4" s="673"/>
      <c r="E4" s="673"/>
      <c r="F4" s="673"/>
      <c r="G4" s="673"/>
    </row>
    <row r="5" spans="1:8" ht="15">
      <c r="A5" s="37" t="s">
        <v>1003</v>
      </c>
      <c r="B5" s="222"/>
      <c r="C5" s="543"/>
      <c r="D5" s="222"/>
      <c r="E5" s="222"/>
      <c r="F5" s="543"/>
      <c r="G5" s="749" t="s">
        <v>837</v>
      </c>
      <c r="H5" s="749"/>
    </row>
    <row r="6" spans="1:8" ht="21.75" customHeight="1">
      <c r="A6" s="751" t="s">
        <v>2</v>
      </c>
      <c r="B6" s="751" t="s">
        <v>499</v>
      </c>
      <c r="C6" s="562" t="s">
        <v>37</v>
      </c>
      <c r="D6" s="562" t="s">
        <v>504</v>
      </c>
      <c r="E6" s="562"/>
      <c r="F6" s="567" t="s">
        <v>505</v>
      </c>
      <c r="G6" s="567"/>
      <c r="H6" s="751" t="s">
        <v>226</v>
      </c>
    </row>
    <row r="7" spans="1:8" ht="25.5" customHeight="1">
      <c r="A7" s="752"/>
      <c r="B7" s="752"/>
      <c r="C7" s="562"/>
      <c r="D7" s="5" t="s">
        <v>500</v>
      </c>
      <c r="E7" s="5" t="s">
        <v>501</v>
      </c>
      <c r="F7" s="69" t="s">
        <v>502</v>
      </c>
      <c r="G7" s="5" t="s">
        <v>503</v>
      </c>
      <c r="H7" s="752"/>
    </row>
    <row r="8" spans="1:8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  <c r="H8" s="225">
        <v>8</v>
      </c>
    </row>
    <row r="9" spans="1:8" ht="60">
      <c r="A9" s="458">
        <v>1</v>
      </c>
      <c r="B9" s="459" t="s">
        <v>958</v>
      </c>
      <c r="C9" s="460" t="s">
        <v>959</v>
      </c>
      <c r="D9" s="441">
        <v>10</v>
      </c>
      <c r="E9" s="441">
        <v>10</v>
      </c>
      <c r="F9" s="460">
        <v>12</v>
      </c>
      <c r="G9" s="459"/>
      <c r="H9" s="460" t="s">
        <v>960</v>
      </c>
    </row>
    <row r="10" spans="1:8" ht="150">
      <c r="A10" s="458">
        <v>2</v>
      </c>
      <c r="B10" s="459" t="s">
        <v>958</v>
      </c>
      <c r="C10" s="460" t="s">
        <v>924</v>
      </c>
      <c r="D10" s="460">
        <v>2</v>
      </c>
      <c r="E10" s="460">
        <v>2</v>
      </c>
      <c r="F10" s="441">
        <v>2</v>
      </c>
      <c r="G10" s="225"/>
      <c r="H10" s="239" t="s">
        <v>961</v>
      </c>
    </row>
    <row r="11" spans="1:8" ht="15">
      <c r="A11" s="324">
        <v>3</v>
      </c>
      <c r="B11" s="225"/>
      <c r="C11" s="225"/>
      <c r="D11" s="225"/>
      <c r="E11" s="225"/>
      <c r="F11" s="225"/>
      <c r="G11" s="225"/>
      <c r="H11" s="225"/>
    </row>
    <row r="12" spans="1:8" ht="15">
      <c r="A12" s="324">
        <v>4</v>
      </c>
      <c r="B12" s="225"/>
      <c r="C12" s="225"/>
      <c r="D12" s="225"/>
      <c r="E12" s="225"/>
      <c r="F12" s="225"/>
      <c r="G12" s="225"/>
      <c r="H12" s="225"/>
    </row>
    <row r="13" spans="1:8" ht="15">
      <c r="A13" s="324">
        <v>5</v>
      </c>
      <c r="B13" s="225"/>
      <c r="C13" s="225"/>
      <c r="D13" s="225"/>
      <c r="E13" s="225"/>
      <c r="F13" s="225"/>
      <c r="G13" s="225"/>
      <c r="H13" s="225"/>
    </row>
    <row r="14" spans="1:8" ht="15">
      <c r="A14" s="324">
        <v>6</v>
      </c>
      <c r="B14" s="225"/>
      <c r="C14" s="225"/>
      <c r="D14" s="225"/>
      <c r="E14" s="225"/>
      <c r="F14" s="225"/>
      <c r="G14" s="225"/>
      <c r="H14" s="225"/>
    </row>
    <row r="15" spans="1:8" ht="15">
      <c r="A15" s="324">
        <v>7</v>
      </c>
      <c r="B15" s="225"/>
      <c r="C15" s="225"/>
      <c r="D15" s="225"/>
      <c r="E15" s="225"/>
      <c r="F15" s="225"/>
      <c r="G15" s="225"/>
      <c r="H15" s="225"/>
    </row>
    <row r="16" spans="1:8" ht="15">
      <c r="A16" s="324">
        <v>8</v>
      </c>
      <c r="B16" s="225"/>
      <c r="C16" s="225"/>
      <c r="D16" s="225"/>
      <c r="E16" s="225"/>
      <c r="F16" s="225"/>
      <c r="G16" s="225"/>
      <c r="H16" s="225"/>
    </row>
    <row r="17" spans="1:8" ht="15">
      <c r="A17" s="324">
        <v>9</v>
      </c>
      <c r="B17" s="9"/>
      <c r="C17" s="8"/>
      <c r="D17" s="9"/>
      <c r="E17" s="9"/>
      <c r="F17" s="8"/>
      <c r="G17" s="9"/>
      <c r="H17" s="9"/>
    </row>
    <row r="18" spans="1:8" ht="15">
      <c r="A18" s="324">
        <v>10</v>
      </c>
      <c r="B18" s="9"/>
      <c r="C18" s="8"/>
      <c r="D18" s="9"/>
      <c r="E18" s="9"/>
      <c r="F18" s="8"/>
      <c r="G18" s="9"/>
      <c r="H18" s="9"/>
    </row>
    <row r="19" spans="1:8" ht="15">
      <c r="A19" s="324">
        <v>11</v>
      </c>
      <c r="B19" s="9"/>
      <c r="C19" s="8"/>
      <c r="D19" s="9"/>
      <c r="E19" s="9"/>
      <c r="F19" s="8"/>
      <c r="G19" s="9"/>
      <c r="H19" s="9"/>
    </row>
    <row r="20" spans="1:8" ht="15">
      <c r="A20" s="324">
        <v>12</v>
      </c>
      <c r="B20" s="9"/>
      <c r="C20" s="8"/>
      <c r="D20" s="9"/>
      <c r="E20" s="9"/>
      <c r="F20" s="8"/>
      <c r="G20" s="9"/>
      <c r="H20" s="9"/>
    </row>
    <row r="21" spans="1:9" ht="15">
      <c r="A21" s="324">
        <v>13</v>
      </c>
      <c r="B21" s="9"/>
      <c r="C21" s="8"/>
      <c r="D21" s="9"/>
      <c r="E21" s="9"/>
      <c r="F21" s="8"/>
      <c r="G21" s="9"/>
      <c r="H21" s="9"/>
      <c r="I21" s="16" t="s">
        <v>401</v>
      </c>
    </row>
    <row r="22" spans="1:8" ht="15">
      <c r="A22" s="324">
        <v>14</v>
      </c>
      <c r="B22" s="9"/>
      <c r="C22" s="8"/>
      <c r="D22" s="9"/>
      <c r="E22" s="9"/>
      <c r="F22" s="8"/>
      <c r="G22" s="9"/>
      <c r="H22" s="9"/>
    </row>
    <row r="23" spans="1:8" ht="12.75">
      <c r="A23" s="19" t="s">
        <v>7</v>
      </c>
      <c r="B23" s="9"/>
      <c r="C23" s="8"/>
      <c r="D23" s="9"/>
      <c r="E23" s="9"/>
      <c r="F23" s="8"/>
      <c r="G23" s="9"/>
      <c r="H23" s="9"/>
    </row>
    <row r="24" spans="1:8" ht="12.75">
      <c r="A24" s="19" t="s">
        <v>7</v>
      </c>
      <c r="B24" s="9"/>
      <c r="C24" s="8"/>
      <c r="D24" s="9"/>
      <c r="E24" s="9"/>
      <c r="F24" s="8"/>
      <c r="G24" s="9"/>
      <c r="H24" s="9"/>
    </row>
    <row r="25" spans="1:8" ht="12.75">
      <c r="A25" s="31" t="s">
        <v>18</v>
      </c>
      <c r="B25" s="9"/>
      <c r="C25" s="8"/>
      <c r="D25" s="8">
        <f>SUM(D9:D24)</f>
        <v>12</v>
      </c>
      <c r="E25" s="8">
        <f>SUM(E9:E24)</f>
        <v>12</v>
      </c>
      <c r="F25" s="8">
        <f>SUM(F9:F24)</f>
        <v>14</v>
      </c>
      <c r="G25" s="8">
        <f>SUM(G9:G24)</f>
        <v>0</v>
      </c>
      <c r="H25" s="8">
        <f>SUM(H9:H24)</f>
        <v>0</v>
      </c>
    </row>
    <row r="28" spans="1:8" ht="12.75" customHeight="1">
      <c r="A28" s="228"/>
      <c r="B28" s="228"/>
      <c r="C28" s="230"/>
      <c r="D28" s="228"/>
      <c r="F28" s="666" t="s">
        <v>12</v>
      </c>
      <c r="G28" s="666"/>
      <c r="H28" s="666"/>
    </row>
    <row r="29" spans="1:8" ht="12.75" customHeight="1">
      <c r="A29" s="228"/>
      <c r="B29" s="228"/>
      <c r="C29" s="230"/>
      <c r="D29" s="228"/>
      <c r="F29" s="666" t="s">
        <v>13</v>
      </c>
      <c r="G29" s="666"/>
      <c r="H29" s="666"/>
    </row>
    <row r="30" spans="1:8" ht="12.75" customHeight="1">
      <c r="A30" s="228"/>
      <c r="B30" s="228"/>
      <c r="C30" s="230"/>
      <c r="D30" s="228"/>
      <c r="F30" s="666" t="s">
        <v>88</v>
      </c>
      <c r="G30" s="666"/>
      <c r="H30" s="666"/>
    </row>
    <row r="31" spans="1:7" ht="12.75">
      <c r="A31" s="530" t="s">
        <v>1004</v>
      </c>
      <c r="C31" s="230"/>
      <c r="D31" s="228"/>
      <c r="G31" s="230" t="s">
        <v>85</v>
      </c>
    </row>
  </sheetData>
  <sheetProtection/>
  <mergeCells count="13">
    <mergeCell ref="H6:H7"/>
    <mergeCell ref="F28:H28"/>
    <mergeCell ref="F29:H29"/>
    <mergeCell ref="F30:H30"/>
    <mergeCell ref="A1:G1"/>
    <mergeCell ref="A2:G2"/>
    <mergeCell ref="A4:G4"/>
    <mergeCell ref="A6:A7"/>
    <mergeCell ref="B6:B7"/>
    <mergeCell ref="G5:H5"/>
    <mergeCell ref="C6:C7"/>
    <mergeCell ref="F6:G6"/>
    <mergeCell ref="D6:E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84" zoomScaleSheetLayoutView="84" zoomScalePageLayoutView="0" workbookViewId="0" topLeftCell="A10">
      <selection activeCell="A32" sqref="A32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265" t="s">
        <v>522</v>
      </c>
    </row>
    <row r="2" spans="1:11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</row>
    <row r="3" spans="1:11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8">
      <c r="A4" s="673" t="s">
        <v>521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</row>
    <row r="5" spans="1:12" ht="15">
      <c r="A5" s="37" t="s">
        <v>1003</v>
      </c>
      <c r="B5" s="222"/>
      <c r="C5" s="222"/>
      <c r="D5" s="222"/>
      <c r="E5" s="222"/>
      <c r="F5" s="222"/>
      <c r="G5" s="222"/>
      <c r="H5" s="222"/>
      <c r="I5" s="222"/>
      <c r="J5" s="750" t="s">
        <v>837</v>
      </c>
      <c r="K5" s="750"/>
      <c r="L5" s="750"/>
    </row>
    <row r="6" spans="1:12" ht="21.75" customHeight="1">
      <c r="A6" s="751" t="s">
        <v>2</v>
      </c>
      <c r="B6" s="751" t="s">
        <v>37</v>
      </c>
      <c r="C6" s="566" t="s">
        <v>465</v>
      </c>
      <c r="D6" s="567"/>
      <c r="E6" s="568"/>
      <c r="F6" s="566" t="s">
        <v>471</v>
      </c>
      <c r="G6" s="567"/>
      <c r="H6" s="567"/>
      <c r="I6" s="568"/>
      <c r="J6" s="562" t="s">
        <v>473</v>
      </c>
      <c r="K6" s="562"/>
      <c r="L6" s="562"/>
    </row>
    <row r="7" spans="1:12" ht="29.25" customHeight="1">
      <c r="A7" s="752"/>
      <c r="B7" s="752"/>
      <c r="C7" s="256" t="s">
        <v>216</v>
      </c>
      <c r="D7" s="256" t="s">
        <v>467</v>
      </c>
      <c r="E7" s="256" t="s">
        <v>472</v>
      </c>
      <c r="F7" s="256" t="s">
        <v>216</v>
      </c>
      <c r="G7" s="256" t="s">
        <v>466</v>
      </c>
      <c r="H7" s="256" t="s">
        <v>468</v>
      </c>
      <c r="I7" s="256" t="s">
        <v>472</v>
      </c>
      <c r="J7" s="5" t="s">
        <v>469</v>
      </c>
      <c r="K7" s="5" t="s">
        <v>470</v>
      </c>
      <c r="L7" s="256" t="s">
        <v>472</v>
      </c>
    </row>
    <row r="8" spans="1:12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  <c r="H8" s="225" t="s">
        <v>267</v>
      </c>
      <c r="I8" s="225" t="s">
        <v>286</v>
      </c>
      <c r="J8" s="225" t="s">
        <v>287</v>
      </c>
      <c r="K8" s="225" t="s">
        <v>288</v>
      </c>
      <c r="L8" s="225" t="s">
        <v>316</v>
      </c>
    </row>
    <row r="9" spans="1:12" ht="12.75">
      <c r="A9" s="810" t="s">
        <v>949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2"/>
    </row>
    <row r="10" spans="1:12" ht="12.75">
      <c r="A10" s="813"/>
      <c r="B10" s="814"/>
      <c r="C10" s="814"/>
      <c r="D10" s="814"/>
      <c r="E10" s="814"/>
      <c r="F10" s="814"/>
      <c r="G10" s="814"/>
      <c r="H10" s="814"/>
      <c r="I10" s="814"/>
      <c r="J10" s="814"/>
      <c r="K10" s="814"/>
      <c r="L10" s="815"/>
    </row>
    <row r="11" spans="1:12" ht="12.75">
      <c r="A11" s="813"/>
      <c r="B11" s="814"/>
      <c r="C11" s="814"/>
      <c r="D11" s="814"/>
      <c r="E11" s="814"/>
      <c r="F11" s="814"/>
      <c r="G11" s="814"/>
      <c r="H11" s="814"/>
      <c r="I11" s="814"/>
      <c r="J11" s="814"/>
      <c r="K11" s="814"/>
      <c r="L11" s="815"/>
    </row>
    <row r="12" spans="1:12" ht="12.75">
      <c r="A12" s="813"/>
      <c r="B12" s="814"/>
      <c r="C12" s="814"/>
      <c r="D12" s="814"/>
      <c r="E12" s="814"/>
      <c r="F12" s="814"/>
      <c r="G12" s="814"/>
      <c r="H12" s="814"/>
      <c r="I12" s="814"/>
      <c r="J12" s="814"/>
      <c r="K12" s="814"/>
      <c r="L12" s="815"/>
    </row>
    <row r="13" spans="1:12" ht="12.75">
      <c r="A13" s="813"/>
      <c r="B13" s="814"/>
      <c r="C13" s="814"/>
      <c r="D13" s="814"/>
      <c r="E13" s="814"/>
      <c r="F13" s="814"/>
      <c r="G13" s="814"/>
      <c r="H13" s="814"/>
      <c r="I13" s="814"/>
      <c r="J13" s="814"/>
      <c r="K13" s="814"/>
      <c r="L13" s="815"/>
    </row>
    <row r="14" spans="1:12" ht="12.75">
      <c r="A14" s="813"/>
      <c r="B14" s="814"/>
      <c r="C14" s="814"/>
      <c r="D14" s="814"/>
      <c r="E14" s="814"/>
      <c r="F14" s="814"/>
      <c r="G14" s="814"/>
      <c r="H14" s="814"/>
      <c r="I14" s="814"/>
      <c r="J14" s="814"/>
      <c r="K14" s="814"/>
      <c r="L14" s="815"/>
    </row>
    <row r="15" spans="1:12" ht="15">
      <c r="A15" s="19">
        <v>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5">
      <c r="A16" s="19">
        <v>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</row>
    <row r="17" spans="1:12" ht="15">
      <c r="A17" s="19">
        <v>8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</row>
    <row r="18" spans="1:14" ht="12.75">
      <c r="A18" s="19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N18" t="s">
        <v>11</v>
      </c>
    </row>
    <row r="19" spans="1:12" ht="12.75">
      <c r="A19" s="19">
        <v>10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19">
        <v>11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>
      <c r="A21" s="21">
        <v>12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>
      <c r="A22" s="19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20" t="s">
        <v>401</v>
      </c>
    </row>
    <row r="23" spans="1:12" ht="12.75">
      <c r="A23" s="19">
        <v>14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>
      <c r="A24" s="21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21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3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816" t="s">
        <v>962</v>
      </c>
      <c r="B27" s="817"/>
      <c r="C27" s="817"/>
      <c r="D27" s="817"/>
      <c r="E27" s="817"/>
      <c r="F27" s="817"/>
      <c r="G27" s="817"/>
      <c r="H27" s="817"/>
      <c r="I27" s="817"/>
      <c r="J27" s="817"/>
      <c r="K27" s="817"/>
      <c r="L27" s="817"/>
    </row>
    <row r="28" spans="1:12" ht="12.75">
      <c r="A28" s="818"/>
      <c r="B28" s="818"/>
      <c r="C28" s="818"/>
      <c r="D28" s="818"/>
      <c r="E28" s="818"/>
      <c r="F28" s="818"/>
      <c r="G28" s="818"/>
      <c r="H28" s="818"/>
      <c r="I28" s="818"/>
      <c r="J28" s="818"/>
      <c r="K28" s="818"/>
      <c r="L28" s="818"/>
    </row>
    <row r="29" spans="1:11" ht="12.75" customHeight="1">
      <c r="A29" s="228"/>
      <c r="B29" s="228"/>
      <c r="C29" s="228"/>
      <c r="D29" s="228"/>
      <c r="E29" s="228"/>
      <c r="F29" s="228"/>
      <c r="K29" s="229" t="s">
        <v>12</v>
      </c>
    </row>
    <row r="30" spans="1:12" ht="12.75" customHeight="1">
      <c r="A30" s="228"/>
      <c r="B30" s="228"/>
      <c r="C30" s="228"/>
      <c r="D30" s="228"/>
      <c r="E30" s="228" t="s">
        <v>11</v>
      </c>
      <c r="F30" s="228"/>
      <c r="J30" s="666" t="s">
        <v>13</v>
      </c>
      <c r="K30" s="666"/>
      <c r="L30" s="666"/>
    </row>
    <row r="31" spans="1:12" ht="12.75" customHeight="1">
      <c r="A31" s="228"/>
      <c r="B31" s="228"/>
      <c r="C31" s="228"/>
      <c r="D31" s="228"/>
      <c r="E31" s="228"/>
      <c r="F31" s="228"/>
      <c r="J31" s="666" t="s">
        <v>88</v>
      </c>
      <c r="K31" s="666"/>
      <c r="L31" s="666"/>
    </row>
    <row r="32" spans="1:11" ht="12.75">
      <c r="A32" s="530" t="s">
        <v>1004</v>
      </c>
      <c r="F32" s="228"/>
      <c r="K32" s="230" t="s">
        <v>85</v>
      </c>
    </row>
  </sheetData>
  <sheetProtection/>
  <mergeCells count="13">
    <mergeCell ref="A1:K1"/>
    <mergeCell ref="C6:E6"/>
    <mergeCell ref="F6:I6"/>
    <mergeCell ref="J6:L6"/>
    <mergeCell ref="J30:L30"/>
    <mergeCell ref="A6:A7"/>
    <mergeCell ref="B6:B7"/>
    <mergeCell ref="A2:K2"/>
    <mergeCell ref="A9:L14"/>
    <mergeCell ref="A27:L28"/>
    <mergeCell ref="A4:K4"/>
    <mergeCell ref="J5:L5"/>
    <mergeCell ref="J31:L3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view="pageBreakPreview" zoomScale="80" zoomScaleSheetLayoutView="80" zoomScalePageLayoutView="0" workbookViewId="0" topLeftCell="A1">
      <selection activeCell="A29" sqref="A29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673" t="s">
        <v>0</v>
      </c>
      <c r="B1" s="673"/>
      <c r="C1" s="673"/>
      <c r="D1" s="673"/>
      <c r="E1" s="673"/>
      <c r="F1" s="673"/>
      <c r="G1" s="673"/>
      <c r="H1" s="673"/>
      <c r="I1" s="332"/>
      <c r="J1" s="332"/>
      <c r="K1" s="265" t="s">
        <v>524</v>
      </c>
    </row>
    <row r="2" spans="1:10" ht="21">
      <c r="A2" s="672" t="s">
        <v>747</v>
      </c>
      <c r="B2" s="672"/>
      <c r="C2" s="672"/>
      <c r="D2" s="672"/>
      <c r="E2" s="672"/>
      <c r="F2" s="672"/>
      <c r="G2" s="672"/>
      <c r="H2" s="672"/>
      <c r="I2" s="220"/>
      <c r="J2" s="220"/>
    </row>
    <row r="3" spans="1:10" ht="15">
      <c r="A3" s="221"/>
      <c r="B3" s="221"/>
      <c r="C3" s="221"/>
      <c r="D3" s="221"/>
      <c r="E3" s="221"/>
      <c r="F3" s="221"/>
      <c r="G3" s="221"/>
      <c r="H3" s="221"/>
      <c r="I3" s="221"/>
      <c r="J3" s="221"/>
    </row>
    <row r="4" spans="1:10" ht="18">
      <c r="A4" s="673" t="s">
        <v>523</v>
      </c>
      <c r="B4" s="673"/>
      <c r="C4" s="673"/>
      <c r="D4" s="673"/>
      <c r="E4" s="673"/>
      <c r="F4" s="673"/>
      <c r="G4" s="673"/>
      <c r="H4" s="673"/>
      <c r="I4" s="332"/>
      <c r="J4" s="332"/>
    </row>
    <row r="5" spans="1:11" ht="15">
      <c r="A5" s="37" t="s">
        <v>1003</v>
      </c>
      <c r="B5" s="222"/>
      <c r="C5" s="222"/>
      <c r="D5" s="222"/>
      <c r="E5" s="222"/>
      <c r="F5" s="222"/>
      <c r="G5" s="750" t="s">
        <v>837</v>
      </c>
      <c r="H5" s="750"/>
      <c r="I5" s="750"/>
      <c r="J5" s="750"/>
      <c r="K5" s="750"/>
    </row>
    <row r="6" spans="1:11" ht="21.75" customHeight="1">
      <c r="A6" s="751" t="s">
        <v>2</v>
      </c>
      <c r="B6" s="751" t="s">
        <v>37</v>
      </c>
      <c r="C6" s="566" t="s">
        <v>483</v>
      </c>
      <c r="D6" s="567"/>
      <c r="E6" s="568"/>
      <c r="F6" s="566" t="s">
        <v>486</v>
      </c>
      <c r="G6" s="567"/>
      <c r="H6" s="568"/>
      <c r="I6" s="678" t="s">
        <v>650</v>
      </c>
      <c r="J6" s="678" t="s">
        <v>649</v>
      </c>
      <c r="K6" s="678" t="s">
        <v>79</v>
      </c>
    </row>
    <row r="7" spans="1:11" ht="29.25" customHeight="1">
      <c r="A7" s="752"/>
      <c r="B7" s="752"/>
      <c r="C7" s="5" t="s">
        <v>482</v>
      </c>
      <c r="D7" s="5" t="s">
        <v>484</v>
      </c>
      <c r="E7" s="5" t="s">
        <v>485</v>
      </c>
      <c r="F7" s="5" t="s">
        <v>482</v>
      </c>
      <c r="G7" s="5" t="s">
        <v>484</v>
      </c>
      <c r="H7" s="5" t="s">
        <v>485</v>
      </c>
      <c r="I7" s="679"/>
      <c r="J7" s="679"/>
      <c r="K7" s="679"/>
    </row>
    <row r="8" spans="1:11" ht="15">
      <c r="A8" s="325">
        <v>1</v>
      </c>
      <c r="B8" s="325">
        <v>2</v>
      </c>
      <c r="C8" s="325">
        <v>3</v>
      </c>
      <c r="D8" s="325">
        <v>4</v>
      </c>
      <c r="E8" s="325">
        <v>5</v>
      </c>
      <c r="F8" s="325">
        <v>6</v>
      </c>
      <c r="G8" s="325">
        <v>7</v>
      </c>
      <c r="H8" s="325">
        <v>8</v>
      </c>
      <c r="I8" s="325">
        <v>9</v>
      </c>
      <c r="J8" s="325">
        <v>10</v>
      </c>
      <c r="K8" s="325">
        <v>11</v>
      </c>
    </row>
    <row r="9" spans="1:11" ht="15">
      <c r="A9" s="324">
        <v>1</v>
      </c>
      <c r="B9" s="395" t="s">
        <v>923</v>
      </c>
      <c r="C9" s="810" t="s">
        <v>927</v>
      </c>
      <c r="D9" s="811"/>
      <c r="E9" s="811"/>
      <c r="F9" s="811"/>
      <c r="G9" s="811"/>
      <c r="H9" s="811"/>
      <c r="I9" s="811"/>
      <c r="J9" s="811"/>
      <c r="K9" s="812"/>
    </row>
    <row r="10" spans="1:11" ht="15">
      <c r="A10" s="324">
        <v>2</v>
      </c>
      <c r="B10" s="395" t="s">
        <v>924</v>
      </c>
      <c r="C10" s="813"/>
      <c r="D10" s="814"/>
      <c r="E10" s="814"/>
      <c r="F10" s="814"/>
      <c r="G10" s="814"/>
      <c r="H10" s="814"/>
      <c r="I10" s="814"/>
      <c r="J10" s="814"/>
      <c r="K10" s="815"/>
    </row>
    <row r="11" spans="1:11" ht="15">
      <c r="A11" s="324">
        <v>3</v>
      </c>
      <c r="B11" s="395" t="s">
        <v>925</v>
      </c>
      <c r="C11" s="813"/>
      <c r="D11" s="814"/>
      <c r="E11" s="814"/>
      <c r="F11" s="814"/>
      <c r="G11" s="814"/>
      <c r="H11" s="814"/>
      <c r="I11" s="814"/>
      <c r="J11" s="814"/>
      <c r="K11" s="815"/>
    </row>
    <row r="12" spans="1:11" ht="15">
      <c r="A12" s="324">
        <v>4</v>
      </c>
      <c r="B12" s="395" t="s">
        <v>926</v>
      </c>
      <c r="C12" s="819"/>
      <c r="D12" s="820"/>
      <c r="E12" s="820"/>
      <c r="F12" s="820"/>
      <c r="G12" s="820"/>
      <c r="H12" s="820"/>
      <c r="I12" s="820"/>
      <c r="J12" s="820"/>
      <c r="K12" s="821"/>
    </row>
    <row r="13" spans="1:11" ht="15">
      <c r="A13" s="324">
        <v>5</v>
      </c>
      <c r="B13" s="225"/>
      <c r="C13" s="5"/>
      <c r="D13" s="5"/>
      <c r="E13" s="5"/>
      <c r="F13" s="5"/>
      <c r="G13" s="5"/>
      <c r="H13" s="5"/>
      <c r="I13" s="5"/>
      <c r="J13" s="5"/>
      <c r="K13" s="225"/>
    </row>
    <row r="14" spans="1:11" ht="15">
      <c r="A14" s="324">
        <v>6</v>
      </c>
      <c r="B14" s="225"/>
      <c r="C14" s="5"/>
      <c r="D14" s="5"/>
      <c r="E14" s="5"/>
      <c r="F14" s="5"/>
      <c r="G14" s="5"/>
      <c r="H14" s="5"/>
      <c r="I14" s="5"/>
      <c r="J14" s="5"/>
      <c r="K14" s="225"/>
    </row>
    <row r="15" spans="1:11" ht="15">
      <c r="A15" s="324">
        <v>7</v>
      </c>
      <c r="B15" s="225"/>
      <c r="C15" s="5"/>
      <c r="D15" s="5"/>
      <c r="E15" s="5"/>
      <c r="F15" s="5"/>
      <c r="G15" s="5"/>
      <c r="H15" s="5"/>
      <c r="I15" s="5"/>
      <c r="J15" s="5"/>
      <c r="K15" s="225"/>
    </row>
    <row r="16" spans="1:11" ht="15">
      <c r="A16" s="324">
        <v>8</v>
      </c>
      <c r="B16" s="225"/>
      <c r="C16" s="5"/>
      <c r="D16" s="5"/>
      <c r="E16" s="5"/>
      <c r="F16" s="5"/>
      <c r="G16" s="5"/>
      <c r="H16" s="5"/>
      <c r="I16" s="5"/>
      <c r="J16" s="5"/>
      <c r="K16" s="225"/>
    </row>
    <row r="17" spans="1:13" ht="15">
      <c r="A17" s="324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M17" t="s">
        <v>11</v>
      </c>
    </row>
    <row r="18" spans="1:11" ht="15">
      <c r="A18" s="324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>
      <c r="A19" s="324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5">
      <c r="A20" s="324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">
      <c r="A21" s="324">
        <v>13</v>
      </c>
      <c r="B21" s="9"/>
      <c r="C21" s="9"/>
      <c r="D21" s="9"/>
      <c r="E21" s="9"/>
      <c r="F21" s="9"/>
      <c r="G21" s="9"/>
      <c r="H21" s="9"/>
      <c r="I21" s="9"/>
      <c r="J21" s="9"/>
      <c r="K21" s="20" t="s">
        <v>401</v>
      </c>
    </row>
    <row r="22" spans="1:11" ht="15">
      <c r="A22" s="324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2.75">
      <c r="A23" s="1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2.75">
      <c r="A24" s="1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31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8" spans="1:6" ht="12.75" customHeight="1">
      <c r="A28" s="228"/>
      <c r="B28" s="228"/>
      <c r="C28" s="228"/>
      <c r="D28" s="228"/>
      <c r="E28" s="228"/>
      <c r="F28" s="228"/>
    </row>
    <row r="29" spans="1:11" ht="12.75" customHeight="1">
      <c r="A29" s="530" t="s">
        <v>1004</v>
      </c>
      <c r="B29" s="228"/>
      <c r="C29" s="228"/>
      <c r="D29" s="228"/>
      <c r="E29" s="228"/>
      <c r="F29" s="228"/>
      <c r="G29" s="666" t="s">
        <v>12</v>
      </c>
      <c r="H29" s="666"/>
      <c r="I29" s="666"/>
      <c r="J29" s="666"/>
      <c r="K29" s="666"/>
    </row>
    <row r="30" spans="1:11" ht="12.75" customHeight="1">
      <c r="A30" s="228"/>
      <c r="B30" s="228"/>
      <c r="C30" s="228"/>
      <c r="D30" s="228"/>
      <c r="E30" s="228"/>
      <c r="F30" s="228"/>
      <c r="G30" s="666" t="s">
        <v>13</v>
      </c>
      <c r="H30" s="666"/>
      <c r="I30" s="666"/>
      <c r="J30" s="666"/>
      <c r="K30" s="666"/>
    </row>
    <row r="31" spans="6:10" ht="12.75" customHeight="1">
      <c r="F31" s="228"/>
      <c r="H31" s="229" t="s">
        <v>88</v>
      </c>
      <c r="I31" s="229"/>
      <c r="J31" s="229"/>
    </row>
    <row r="32" spans="8:10" ht="12.75">
      <c r="H32" s="230" t="s">
        <v>85</v>
      </c>
      <c r="I32" s="230"/>
      <c r="J32" s="230"/>
    </row>
  </sheetData>
  <sheetProtection/>
  <mergeCells count="14">
    <mergeCell ref="G30:K30"/>
    <mergeCell ref="A6:A7"/>
    <mergeCell ref="B6:B7"/>
    <mergeCell ref="C6:E6"/>
    <mergeCell ref="F6:H6"/>
    <mergeCell ref="G29:K29"/>
    <mergeCell ref="C9:K12"/>
    <mergeCell ref="G5:K5"/>
    <mergeCell ref="A1:H1"/>
    <mergeCell ref="A2:H2"/>
    <mergeCell ref="A4:H4"/>
    <mergeCell ref="K6:K7"/>
    <mergeCell ref="I6:I7"/>
    <mergeCell ref="J6:J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Normal="85" zoomScaleSheetLayoutView="100" zoomScalePageLayoutView="0" workbookViewId="0" topLeftCell="A7">
      <selection activeCell="A35" sqref="A35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5.57421875" style="0" customWidth="1"/>
    <col min="12" max="12" width="17.7109375" style="0" customWidth="1"/>
  </cols>
  <sheetData>
    <row r="1" spans="1:12" ht="15">
      <c r="A1" s="91"/>
      <c r="B1" s="91"/>
      <c r="C1" s="91"/>
      <c r="D1" s="91"/>
      <c r="E1" s="91"/>
      <c r="F1" s="91"/>
      <c r="G1" s="91"/>
      <c r="H1" s="91"/>
      <c r="K1" s="680" t="s">
        <v>89</v>
      </c>
      <c r="L1" s="680"/>
    </row>
    <row r="2" spans="1:12" ht="15.75">
      <c r="A2" s="826" t="s">
        <v>0</v>
      </c>
      <c r="B2" s="826"/>
      <c r="C2" s="826"/>
      <c r="D2" s="826"/>
      <c r="E2" s="826"/>
      <c r="F2" s="826"/>
      <c r="G2" s="826"/>
      <c r="H2" s="826"/>
      <c r="I2" s="91"/>
      <c r="J2" s="91"/>
      <c r="K2" s="91"/>
      <c r="L2" s="91"/>
    </row>
    <row r="3" spans="1:12" ht="20.25">
      <c r="A3" s="660" t="s">
        <v>747</v>
      </c>
      <c r="B3" s="660"/>
      <c r="C3" s="660"/>
      <c r="D3" s="660"/>
      <c r="E3" s="660"/>
      <c r="F3" s="660"/>
      <c r="G3" s="660"/>
      <c r="H3" s="660"/>
      <c r="I3" s="91"/>
      <c r="J3" s="91"/>
      <c r="K3" s="91"/>
      <c r="L3" s="91"/>
    </row>
    <row r="4" spans="1:12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661" t="s">
        <v>871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</row>
    <row r="6" spans="1:12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2.75">
      <c r="A7" s="37" t="s">
        <v>1003</v>
      </c>
      <c r="B7" s="37"/>
      <c r="C7" s="91"/>
      <c r="D7" s="91"/>
      <c r="E7" s="91"/>
      <c r="F7" s="91"/>
      <c r="G7" s="91"/>
      <c r="H7" s="327"/>
      <c r="I7" s="91"/>
      <c r="J7" s="91"/>
      <c r="K7" s="91"/>
      <c r="L7" s="91"/>
    </row>
    <row r="8" spans="1:12" ht="18">
      <c r="A8" s="94"/>
      <c r="B8" s="94"/>
      <c r="C8" s="91"/>
      <c r="D8" s="91"/>
      <c r="E8" s="91"/>
      <c r="F8" s="91"/>
      <c r="G8" s="91"/>
      <c r="H8" s="91"/>
      <c r="I8" s="121"/>
      <c r="J8" s="144"/>
      <c r="K8" s="670" t="s">
        <v>837</v>
      </c>
      <c r="L8" s="670"/>
    </row>
    <row r="9" spans="1:12" ht="27.75" customHeight="1">
      <c r="A9" s="824" t="s">
        <v>218</v>
      </c>
      <c r="B9" s="824" t="s">
        <v>217</v>
      </c>
      <c r="C9" s="562" t="s">
        <v>491</v>
      </c>
      <c r="D9" s="562" t="s">
        <v>492</v>
      </c>
      <c r="E9" s="669" t="s">
        <v>493</v>
      </c>
      <c r="F9" s="669"/>
      <c r="G9" s="669" t="s">
        <v>448</v>
      </c>
      <c r="H9" s="669"/>
      <c r="I9" s="669" t="s">
        <v>228</v>
      </c>
      <c r="J9" s="669"/>
      <c r="K9" s="823" t="s">
        <v>229</v>
      </c>
      <c r="L9" s="823"/>
    </row>
    <row r="10" spans="1:12" ht="43.5" customHeight="1">
      <c r="A10" s="825"/>
      <c r="B10" s="825"/>
      <c r="C10" s="562"/>
      <c r="D10" s="562"/>
      <c r="E10" s="5" t="s">
        <v>216</v>
      </c>
      <c r="F10" s="5" t="s">
        <v>199</v>
      </c>
      <c r="G10" s="5" t="s">
        <v>216</v>
      </c>
      <c r="H10" s="5" t="s">
        <v>199</v>
      </c>
      <c r="I10" s="5" t="s">
        <v>216</v>
      </c>
      <c r="J10" s="5" t="s">
        <v>199</v>
      </c>
      <c r="K10" s="5" t="s">
        <v>721</v>
      </c>
      <c r="L10" s="5" t="s">
        <v>720</v>
      </c>
    </row>
    <row r="11" spans="1:12" s="15" customFormat="1" ht="12.75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ht="12.75">
      <c r="A12" s="98">
        <v>1</v>
      </c>
      <c r="B12" s="395" t="s">
        <v>923</v>
      </c>
      <c r="C12" s="99">
        <f>'T5_PLAN_vs_PRFM'!G12+'T5A_PLAN_vs_PRFM '!G12</f>
        <v>282</v>
      </c>
      <c r="D12" s="9">
        <f>'enrolment vs availed_PY'!G11+'enrolment vs availed_UPY'!G11</f>
        <v>32521</v>
      </c>
      <c r="E12" s="99">
        <f aca="true" t="shared" si="0" ref="E12:H15">C12</f>
        <v>282</v>
      </c>
      <c r="F12" s="9">
        <f t="shared" si="0"/>
        <v>32521</v>
      </c>
      <c r="G12" s="99">
        <f t="shared" si="0"/>
        <v>282</v>
      </c>
      <c r="H12" s="9">
        <f t="shared" si="0"/>
        <v>32521</v>
      </c>
      <c r="I12" s="99">
        <f aca="true" t="shared" si="1" ref="I12:J15">G12</f>
        <v>282</v>
      </c>
      <c r="J12" s="9">
        <f t="shared" si="1"/>
        <v>32521</v>
      </c>
      <c r="K12" s="99">
        <v>292</v>
      </c>
      <c r="L12" s="99">
        <v>292</v>
      </c>
    </row>
    <row r="13" spans="1:12" ht="12.75">
      <c r="A13" s="98">
        <v>2</v>
      </c>
      <c r="B13" s="395" t="s">
        <v>924</v>
      </c>
      <c r="C13" s="99">
        <f>'T5_PLAN_vs_PRFM'!G13+'T5A_PLAN_vs_PRFM '!G13</f>
        <v>105</v>
      </c>
      <c r="D13" s="9">
        <f>'enrolment vs availed_PY'!G12+'enrolment vs availed_UPY'!G12</f>
        <v>10381</v>
      </c>
      <c r="E13" s="99">
        <f t="shared" si="0"/>
        <v>105</v>
      </c>
      <c r="F13" s="9">
        <f t="shared" si="0"/>
        <v>10381</v>
      </c>
      <c r="G13" s="99">
        <f t="shared" si="0"/>
        <v>105</v>
      </c>
      <c r="H13" s="9">
        <f t="shared" si="0"/>
        <v>10381</v>
      </c>
      <c r="I13" s="99">
        <f t="shared" si="1"/>
        <v>105</v>
      </c>
      <c r="J13" s="9">
        <f t="shared" si="1"/>
        <v>10381</v>
      </c>
      <c r="K13" s="99">
        <v>68</v>
      </c>
      <c r="L13" s="99">
        <v>62</v>
      </c>
    </row>
    <row r="14" spans="1:12" ht="12.75">
      <c r="A14" s="98">
        <v>3</v>
      </c>
      <c r="B14" s="395" t="s">
        <v>925</v>
      </c>
      <c r="C14" s="99">
        <f>'T5_PLAN_vs_PRFM'!G14+'T5A_PLAN_vs_PRFM '!G14</f>
        <v>15</v>
      </c>
      <c r="D14" s="9">
        <f>'enrolment vs availed_PY'!G13+'enrolment vs availed_UPY'!G13</f>
        <v>2473</v>
      </c>
      <c r="E14" s="99">
        <f t="shared" si="0"/>
        <v>15</v>
      </c>
      <c r="F14" s="9">
        <f t="shared" si="0"/>
        <v>2473</v>
      </c>
      <c r="G14" s="99">
        <f t="shared" si="0"/>
        <v>15</v>
      </c>
      <c r="H14" s="9">
        <f t="shared" si="0"/>
        <v>2473</v>
      </c>
      <c r="I14" s="99">
        <f t="shared" si="1"/>
        <v>15</v>
      </c>
      <c r="J14" s="9">
        <f t="shared" si="1"/>
        <v>2473</v>
      </c>
      <c r="K14" s="99">
        <v>12</v>
      </c>
      <c r="L14" s="99">
        <v>10</v>
      </c>
    </row>
    <row r="15" spans="1:12" ht="12.75">
      <c r="A15" s="98">
        <v>4</v>
      </c>
      <c r="B15" s="395" t="s">
        <v>926</v>
      </c>
      <c r="C15" s="99">
        <f>'T5_PLAN_vs_PRFM'!G15+'T5A_PLAN_vs_PRFM '!G15</f>
        <v>24</v>
      </c>
      <c r="D15" s="9">
        <f>'enrolment vs availed_PY'!G14+'enrolment vs availed_UPY'!G14</f>
        <v>3052</v>
      </c>
      <c r="E15" s="99">
        <f t="shared" si="0"/>
        <v>24</v>
      </c>
      <c r="F15" s="9">
        <f t="shared" si="0"/>
        <v>3052</v>
      </c>
      <c r="G15" s="99">
        <f t="shared" si="0"/>
        <v>24</v>
      </c>
      <c r="H15" s="9">
        <f t="shared" si="0"/>
        <v>3052</v>
      </c>
      <c r="I15" s="99">
        <f t="shared" si="1"/>
        <v>24</v>
      </c>
      <c r="J15" s="9">
        <f t="shared" si="1"/>
        <v>3052</v>
      </c>
      <c r="K15" s="99">
        <v>56</v>
      </c>
      <c r="L15" s="99">
        <v>48</v>
      </c>
    </row>
    <row r="16" spans="1:12" ht="12.75">
      <c r="A16" s="98">
        <v>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2.75">
      <c r="A17" s="98">
        <v>6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12.75">
      <c r="A18" s="98">
        <v>7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2.75">
      <c r="A19" s="98">
        <v>8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98">
        <v>9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>
      <c r="A21" s="98">
        <v>10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2.75">
      <c r="A22" s="98">
        <v>11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2.75">
      <c r="A23" s="98">
        <v>12</v>
      </c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2.75">
      <c r="A24" s="98">
        <v>13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2.75">
      <c r="A25" s="98">
        <v>14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2.75">
      <c r="A26" s="101" t="s">
        <v>7</v>
      </c>
      <c r="B26" s="101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12.75">
      <c r="A27" s="101" t="s">
        <v>7</v>
      </c>
      <c r="B27" s="101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95" t="s">
        <v>18</v>
      </c>
      <c r="B28" s="95"/>
      <c r="C28" s="99">
        <f>SUM(C12:C27)</f>
        <v>426</v>
      </c>
      <c r="D28" s="99">
        <f aca="true" t="shared" si="2" ref="D28:L28">SUM(D12:D27)</f>
        <v>48427</v>
      </c>
      <c r="E28" s="99">
        <f t="shared" si="2"/>
        <v>426</v>
      </c>
      <c r="F28" s="99">
        <f t="shared" si="2"/>
        <v>48427</v>
      </c>
      <c r="G28" s="99">
        <f t="shared" si="2"/>
        <v>426</v>
      </c>
      <c r="H28" s="99">
        <f t="shared" si="2"/>
        <v>48427</v>
      </c>
      <c r="I28" s="99">
        <f t="shared" si="2"/>
        <v>426</v>
      </c>
      <c r="J28" s="99">
        <f t="shared" si="2"/>
        <v>48427</v>
      </c>
      <c r="K28" s="99">
        <f t="shared" si="2"/>
        <v>428</v>
      </c>
      <c r="L28" s="99">
        <f t="shared" si="2"/>
        <v>412</v>
      </c>
    </row>
    <row r="29" spans="1:12" ht="12.75">
      <c r="A29" s="102"/>
      <c r="B29" s="102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3" spans="1:12" ht="12.75">
      <c r="A33" s="827"/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</row>
    <row r="34" spans="1:12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15.75">
      <c r="A35" s="530" t="s">
        <v>1004</v>
      </c>
      <c r="B35" s="105"/>
      <c r="C35" s="105"/>
      <c r="D35" s="105"/>
      <c r="E35" s="105"/>
      <c r="F35" s="105"/>
      <c r="G35" s="105"/>
      <c r="H35" s="105"/>
      <c r="I35" s="822"/>
      <c r="J35" s="822"/>
      <c r="K35" s="91"/>
      <c r="L35" s="91"/>
    </row>
    <row r="36" spans="1:12" ht="15.75" customHeight="1">
      <c r="A36" s="630" t="s">
        <v>13</v>
      </c>
      <c r="B36" s="630"/>
      <c r="C36" s="630"/>
      <c r="D36" s="630"/>
      <c r="E36" s="630"/>
      <c r="F36" s="630"/>
      <c r="G36" s="630"/>
      <c r="H36" s="630"/>
      <c r="I36" s="630"/>
      <c r="J36" s="630"/>
      <c r="K36" s="91"/>
      <c r="L36" s="91"/>
    </row>
    <row r="37" spans="1:12" ht="15" customHeight="1">
      <c r="A37" s="630" t="s">
        <v>14</v>
      </c>
      <c r="B37" s="630"/>
      <c r="C37" s="630"/>
      <c r="D37" s="630"/>
      <c r="E37" s="630"/>
      <c r="F37" s="630"/>
      <c r="G37" s="630"/>
      <c r="H37" s="630"/>
      <c r="I37" s="630"/>
      <c r="J37" s="630"/>
      <c r="K37" s="91"/>
      <c r="L37" s="91"/>
    </row>
    <row r="38" spans="1:12" ht="12.75">
      <c r="A38" s="91"/>
      <c r="B38" s="91"/>
      <c r="C38" s="91"/>
      <c r="D38" s="91"/>
      <c r="E38" s="91"/>
      <c r="F38" s="91"/>
      <c r="I38" s="37" t="s">
        <v>85</v>
      </c>
      <c r="J38" s="37"/>
      <c r="K38" s="37"/>
      <c r="L38" s="37"/>
    </row>
    <row r="45" spans="4:12" ht="12.75">
      <c r="D45">
        <f>'enrolment vs availed_PY'!C45</f>
        <v>16165</v>
      </c>
      <c r="E45">
        <f>'enrolment vs availed_PY'!D45</f>
        <v>3617</v>
      </c>
      <c r="F45">
        <f>'enrolment vs availed_PY'!E45</f>
        <v>19782</v>
      </c>
      <c r="G45">
        <f>'enrolment vs availed_UPY'!C45</f>
        <v>12983</v>
      </c>
      <c r="H45">
        <f>'enrolment vs availed_UPY'!D45</f>
        <v>3457</v>
      </c>
      <c r="I45">
        <f>'enrolment vs availed_UPY'!E45</f>
        <v>16440</v>
      </c>
      <c r="J45">
        <f aca="true" t="shared" si="3" ref="J45:K49">D45+G45</f>
        <v>29148</v>
      </c>
      <c r="K45">
        <f t="shared" si="3"/>
        <v>7074</v>
      </c>
      <c r="L45">
        <f>J45+K45</f>
        <v>36222</v>
      </c>
    </row>
    <row r="46" spans="4:12" ht="12.75">
      <c r="D46">
        <f>'enrolment vs availed_PY'!C46</f>
        <v>5548</v>
      </c>
      <c r="E46">
        <f>'enrolment vs availed_PY'!D46</f>
        <v>2081</v>
      </c>
      <c r="F46">
        <f>'enrolment vs availed_PY'!E46</f>
        <v>7629</v>
      </c>
      <c r="G46">
        <f>'enrolment vs availed_UPY'!C46</f>
        <v>3695</v>
      </c>
      <c r="H46">
        <f>'enrolment vs availed_UPY'!D46</f>
        <v>1604</v>
      </c>
      <c r="I46">
        <f>'enrolment vs availed_UPY'!E46</f>
        <v>5299</v>
      </c>
      <c r="J46">
        <f t="shared" si="3"/>
        <v>9243</v>
      </c>
      <c r="K46">
        <f t="shared" si="3"/>
        <v>3685</v>
      </c>
      <c r="L46">
        <f>J46+K46</f>
        <v>12928</v>
      </c>
    </row>
    <row r="47" spans="4:12" ht="12.75">
      <c r="D47">
        <f>'enrolment vs availed_PY'!C47</f>
        <v>1441</v>
      </c>
      <c r="E47">
        <f>'enrolment vs availed_PY'!D47</f>
        <v>0</v>
      </c>
      <c r="F47">
        <f>'enrolment vs availed_PY'!E47</f>
        <v>1441</v>
      </c>
      <c r="G47">
        <f>'enrolment vs availed_UPY'!C47</f>
        <v>1032</v>
      </c>
      <c r="H47">
        <f>'enrolment vs availed_UPY'!D47</f>
        <v>0</v>
      </c>
      <c r="I47">
        <f>'enrolment vs availed_UPY'!E47</f>
        <v>1032</v>
      </c>
      <c r="J47">
        <f t="shared" si="3"/>
        <v>2473</v>
      </c>
      <c r="K47">
        <f t="shared" si="3"/>
        <v>0</v>
      </c>
      <c r="L47">
        <f>J47+K47</f>
        <v>2473</v>
      </c>
    </row>
    <row r="48" spans="4:12" ht="12.75">
      <c r="D48">
        <f>'enrolment vs availed_PY'!C48</f>
        <v>1634</v>
      </c>
      <c r="E48">
        <f>'enrolment vs availed_PY'!D48</f>
        <v>313</v>
      </c>
      <c r="F48">
        <f>'enrolment vs availed_PY'!E48</f>
        <v>1947</v>
      </c>
      <c r="G48">
        <f>'enrolment vs availed_UPY'!C48</f>
        <v>1023</v>
      </c>
      <c r="H48">
        <f>'enrolment vs availed_UPY'!D48</f>
        <v>202</v>
      </c>
      <c r="I48">
        <f>'enrolment vs availed_UPY'!E48</f>
        <v>1225</v>
      </c>
      <c r="J48">
        <f t="shared" si="3"/>
        <v>2657</v>
      </c>
      <c r="K48">
        <f t="shared" si="3"/>
        <v>515</v>
      </c>
      <c r="L48">
        <f>J48+K48</f>
        <v>3172</v>
      </c>
    </row>
    <row r="49" spans="4:12" ht="12.75">
      <c r="D49">
        <f>'enrolment vs availed_PY'!C49</f>
        <v>24788</v>
      </c>
      <c r="E49">
        <f>'enrolment vs availed_PY'!D49</f>
        <v>6011</v>
      </c>
      <c r="F49">
        <f>'enrolment vs availed_PY'!E49</f>
        <v>30799</v>
      </c>
      <c r="G49">
        <f>'enrolment vs availed_UPY'!C49</f>
        <v>18733</v>
      </c>
      <c r="H49">
        <f>'enrolment vs availed_UPY'!D49</f>
        <v>5263</v>
      </c>
      <c r="I49">
        <f>'enrolment vs availed_UPY'!E49</f>
        <v>23996</v>
      </c>
      <c r="J49">
        <f t="shared" si="3"/>
        <v>43521</v>
      </c>
      <c r="K49">
        <f t="shared" si="3"/>
        <v>11274</v>
      </c>
      <c r="L49">
        <f>J49+K49</f>
        <v>54795</v>
      </c>
    </row>
  </sheetData>
  <sheetProtection/>
  <mergeCells count="18">
    <mergeCell ref="A37:J37"/>
    <mergeCell ref="B9:B10"/>
    <mergeCell ref="A9:A10"/>
    <mergeCell ref="C9:C10"/>
    <mergeCell ref="A2:H2"/>
    <mergeCell ref="A3:H3"/>
    <mergeCell ref="A33:H33"/>
    <mergeCell ref="I33:L33"/>
    <mergeCell ref="A5:L5"/>
    <mergeCell ref="K1:L1"/>
    <mergeCell ref="A36:J36"/>
    <mergeCell ref="I35:J35"/>
    <mergeCell ref="G9:H9"/>
    <mergeCell ref="D9:D10"/>
    <mergeCell ref="E9:F9"/>
    <mergeCell ref="I9:J9"/>
    <mergeCell ref="K9:L9"/>
    <mergeCell ref="K8:L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view="pageBreakPreview" zoomScaleSheetLayoutView="100" zoomScalePageLayoutView="0" workbookViewId="0" topLeftCell="A1">
      <selection activeCell="A31" sqref="A31"/>
    </sheetView>
  </sheetViews>
  <sheetFormatPr defaultColWidth="8.8515625" defaultRowHeight="12.75"/>
  <cols>
    <col min="1" max="1" width="11.140625" style="91" customWidth="1"/>
    <col min="2" max="2" width="19.140625" style="91" customWidth="1"/>
    <col min="3" max="3" width="20.57421875" style="91" customWidth="1"/>
    <col min="4" max="4" width="22.28125" style="91" customWidth="1"/>
    <col min="5" max="5" width="25.421875" style="91" customWidth="1"/>
    <col min="6" max="6" width="27.421875" style="91" customWidth="1"/>
    <col min="7" max="16384" width="8.8515625" style="91" customWidth="1"/>
  </cols>
  <sheetData>
    <row r="1" spans="4:6" ht="12.75" customHeight="1">
      <c r="D1" s="310"/>
      <c r="E1" s="310"/>
      <c r="F1" s="311" t="s">
        <v>102</v>
      </c>
    </row>
    <row r="2" spans="2:6" ht="15" customHeight="1">
      <c r="B2" s="826" t="s">
        <v>0</v>
      </c>
      <c r="C2" s="826"/>
      <c r="D2" s="826"/>
      <c r="E2" s="826"/>
      <c r="F2" s="826"/>
    </row>
    <row r="3" spans="2:6" ht="20.25">
      <c r="B3" s="660" t="s">
        <v>747</v>
      </c>
      <c r="C3" s="660"/>
      <c r="D3" s="660"/>
      <c r="E3" s="660"/>
      <c r="F3" s="660"/>
    </row>
    <row r="4" ht="11.25" customHeight="1"/>
    <row r="5" spans="1:6" ht="12.75">
      <c r="A5" s="828" t="s">
        <v>445</v>
      </c>
      <c r="B5" s="828"/>
      <c r="C5" s="828"/>
      <c r="D5" s="828"/>
      <c r="E5" s="828"/>
      <c r="F5" s="828"/>
    </row>
    <row r="6" spans="1:6" ht="8.25" customHeight="1">
      <c r="A6" s="93"/>
      <c r="B6" s="93"/>
      <c r="C6" s="93"/>
      <c r="D6" s="93"/>
      <c r="E6" s="93"/>
      <c r="F6" s="93"/>
    </row>
    <row r="7" spans="1:2" ht="18" customHeight="1">
      <c r="A7" s="581" t="s">
        <v>1003</v>
      </c>
      <c r="B7" s="581"/>
    </row>
    <row r="8" ht="18" customHeight="1" hidden="1">
      <c r="A8" s="94" t="s">
        <v>1</v>
      </c>
    </row>
    <row r="9" spans="1:6" ht="30" customHeight="1">
      <c r="A9" s="824" t="s">
        <v>2</v>
      </c>
      <c r="B9" s="824" t="s">
        <v>3</v>
      </c>
      <c r="C9" s="829" t="s">
        <v>441</v>
      </c>
      <c r="D9" s="830"/>
      <c r="E9" s="831" t="s">
        <v>444</v>
      </c>
      <c r="F9" s="831"/>
    </row>
    <row r="10" spans="1:7" s="106" customFormat="1" ht="25.5">
      <c r="A10" s="824"/>
      <c r="B10" s="824"/>
      <c r="C10" s="96" t="s">
        <v>442</v>
      </c>
      <c r="D10" s="96" t="s">
        <v>443</v>
      </c>
      <c r="E10" s="96" t="s">
        <v>442</v>
      </c>
      <c r="F10" s="96" t="s">
        <v>443</v>
      </c>
      <c r="G10" s="130"/>
    </row>
    <row r="11" spans="1:6" s="180" customFormat="1" ht="12.75">
      <c r="A11" s="362">
        <v>1</v>
      </c>
      <c r="B11" s="362">
        <v>2</v>
      </c>
      <c r="C11" s="362">
        <v>3</v>
      </c>
      <c r="D11" s="362">
        <v>4</v>
      </c>
      <c r="E11" s="362">
        <v>5</v>
      </c>
      <c r="F11" s="362">
        <v>6</v>
      </c>
    </row>
    <row r="12" spans="1:6" ht="12.75">
      <c r="A12" s="98">
        <v>1</v>
      </c>
      <c r="B12" s="395" t="s">
        <v>923</v>
      </c>
      <c r="C12" s="99">
        <f>'T5_PLAN_vs_PRFM'!G12</f>
        <v>152</v>
      </c>
      <c r="D12" s="99">
        <f>C12</f>
        <v>152</v>
      </c>
      <c r="E12" s="99">
        <f>'T5A_PLAN_vs_PRFM '!G12</f>
        <v>130</v>
      </c>
      <c r="F12" s="99">
        <f>E12</f>
        <v>130</v>
      </c>
    </row>
    <row r="13" spans="1:6" ht="12.75">
      <c r="A13" s="98">
        <v>2</v>
      </c>
      <c r="B13" s="395" t="s">
        <v>924</v>
      </c>
      <c r="C13" s="99">
        <f>'T5_PLAN_vs_PRFM'!G13</f>
        <v>61</v>
      </c>
      <c r="D13" s="99">
        <f>C13</f>
        <v>61</v>
      </c>
      <c r="E13" s="99">
        <f>'T5A_PLAN_vs_PRFM '!G13</f>
        <v>44</v>
      </c>
      <c r="F13" s="99">
        <f>E13</f>
        <v>44</v>
      </c>
    </row>
    <row r="14" spans="1:6" ht="12.75">
      <c r="A14" s="98">
        <v>3</v>
      </c>
      <c r="B14" s="395" t="s">
        <v>925</v>
      </c>
      <c r="C14" s="99">
        <f>'T5_PLAN_vs_PRFM'!G14</f>
        <v>8</v>
      </c>
      <c r="D14" s="99">
        <f>C14</f>
        <v>8</v>
      </c>
      <c r="E14" s="99">
        <f>'T5A_PLAN_vs_PRFM '!G14</f>
        <v>7</v>
      </c>
      <c r="F14" s="99">
        <f>E14</f>
        <v>7</v>
      </c>
    </row>
    <row r="15" spans="1:6" ht="12.75">
      <c r="A15" s="98">
        <v>4</v>
      </c>
      <c r="B15" s="395" t="s">
        <v>926</v>
      </c>
      <c r="C15" s="99">
        <f>'T5_PLAN_vs_PRFM'!G15</f>
        <v>15</v>
      </c>
      <c r="D15" s="99">
        <f>C15</f>
        <v>15</v>
      </c>
      <c r="E15" s="99">
        <f>'T5A_PLAN_vs_PRFM '!G15</f>
        <v>9</v>
      </c>
      <c r="F15" s="99">
        <f>E15</f>
        <v>9</v>
      </c>
    </row>
    <row r="16" spans="1:6" ht="12.75">
      <c r="A16" s="98">
        <v>5</v>
      </c>
      <c r="B16" s="99"/>
      <c r="C16" s="99"/>
      <c r="D16" s="99"/>
      <c r="E16" s="99"/>
      <c r="F16" s="99"/>
    </row>
    <row r="17" spans="1:6" ht="12.75">
      <c r="A17" s="98">
        <v>6</v>
      </c>
      <c r="B17" s="99"/>
      <c r="C17" s="99"/>
      <c r="D17" s="99"/>
      <c r="E17" s="99"/>
      <c r="F17" s="99"/>
    </row>
    <row r="18" spans="1:6" ht="12.75">
      <c r="A18" s="98">
        <v>7</v>
      </c>
      <c r="B18" s="99"/>
      <c r="C18" s="99"/>
      <c r="D18" s="99"/>
      <c r="E18" s="99"/>
      <c r="F18" s="99"/>
    </row>
    <row r="19" spans="1:6" ht="12.75">
      <c r="A19" s="98">
        <v>8</v>
      </c>
      <c r="B19" s="99"/>
      <c r="C19" s="99"/>
      <c r="D19" s="99"/>
      <c r="E19" s="99"/>
      <c r="F19" s="99"/>
    </row>
    <row r="20" spans="1:6" ht="12.75">
      <c r="A20" s="98">
        <v>9</v>
      </c>
      <c r="B20" s="99"/>
      <c r="C20" s="99"/>
      <c r="D20" s="99"/>
      <c r="E20" s="99"/>
      <c r="F20" s="99"/>
    </row>
    <row r="21" spans="1:6" ht="12.75">
      <c r="A21" s="98">
        <v>10</v>
      </c>
      <c r="B21" s="99"/>
      <c r="C21" s="99"/>
      <c r="D21" s="99"/>
      <c r="E21" s="99"/>
      <c r="F21" s="99"/>
    </row>
    <row r="22" spans="1:6" ht="12.75">
      <c r="A22" s="98">
        <v>11</v>
      </c>
      <c r="B22" s="99"/>
      <c r="C22" s="99"/>
      <c r="D22" s="99"/>
      <c r="E22" s="99"/>
      <c r="F22" s="99"/>
    </row>
    <row r="23" spans="1:6" ht="12.75">
      <c r="A23" s="98">
        <v>12</v>
      </c>
      <c r="B23" s="99"/>
      <c r="C23" s="99"/>
      <c r="D23" s="99"/>
      <c r="E23" s="99"/>
      <c r="F23" s="99"/>
    </row>
    <row r="24" spans="1:6" ht="12.75">
      <c r="A24" s="98">
        <v>13</v>
      </c>
      <c r="B24" s="99"/>
      <c r="C24" s="99"/>
      <c r="D24" s="99"/>
      <c r="E24" s="99"/>
      <c r="F24" s="99"/>
    </row>
    <row r="25" spans="1:6" ht="12.75">
      <c r="A25" s="98">
        <v>14</v>
      </c>
      <c r="B25" s="99"/>
      <c r="C25" s="99"/>
      <c r="D25" s="99"/>
      <c r="E25" s="99"/>
      <c r="F25" s="99"/>
    </row>
    <row r="26" spans="1:6" ht="12.75">
      <c r="A26" s="101" t="s">
        <v>7</v>
      </c>
      <c r="B26" s="99"/>
      <c r="C26" s="99"/>
      <c r="D26" s="99"/>
      <c r="E26" s="99"/>
      <c r="F26" s="99"/>
    </row>
    <row r="27" spans="1:6" ht="12.75">
      <c r="A27" s="101" t="s">
        <v>7</v>
      </c>
      <c r="B27" s="99"/>
      <c r="C27" s="99"/>
      <c r="D27" s="99"/>
      <c r="E27" s="99"/>
      <c r="F27" s="99"/>
    </row>
    <row r="28" spans="1:6" ht="12.75">
      <c r="A28" s="95" t="s">
        <v>18</v>
      </c>
      <c r="B28" s="99"/>
      <c r="C28" s="99">
        <f>SUM(C12:C27)</f>
        <v>236</v>
      </c>
      <c r="D28" s="99">
        <f>SUM(D12:D27)</f>
        <v>236</v>
      </c>
      <c r="E28" s="99">
        <f>SUM(E12:E27)</f>
        <v>190</v>
      </c>
      <c r="F28" s="99">
        <f>SUM(F12:F27)</f>
        <v>190</v>
      </c>
    </row>
    <row r="29" spans="1:6" ht="12.75">
      <c r="A29" s="103"/>
      <c r="B29" s="104"/>
      <c r="C29" s="104"/>
      <c r="D29" s="104"/>
      <c r="E29" s="104"/>
      <c r="F29" s="104"/>
    </row>
    <row r="30" ht="12.75">
      <c r="C30" s="91" t="s">
        <v>11</v>
      </c>
    </row>
    <row r="31" spans="1:6" ht="15.75" customHeight="1">
      <c r="A31" s="530" t="s">
        <v>1004</v>
      </c>
      <c r="B31" s="105"/>
      <c r="C31" s="105"/>
      <c r="D31" s="105"/>
      <c r="E31" s="105"/>
      <c r="F31" s="105"/>
    </row>
    <row r="32" spans="1:6" ht="15" customHeight="1">
      <c r="A32" s="630" t="s">
        <v>13</v>
      </c>
      <c r="B32" s="630"/>
      <c r="C32" s="630"/>
      <c r="D32" s="630"/>
      <c r="E32" s="630"/>
      <c r="F32" s="630"/>
    </row>
    <row r="33" spans="1:6" ht="15.75">
      <c r="A33" s="630" t="s">
        <v>14</v>
      </c>
      <c r="B33" s="630"/>
      <c r="C33" s="630"/>
      <c r="D33" s="630"/>
      <c r="E33" s="630"/>
      <c r="F33" s="630"/>
    </row>
    <row r="35" spans="1:6" ht="12.75">
      <c r="A35" s="832"/>
      <c r="B35" s="832"/>
      <c r="C35" s="832"/>
      <c r="D35" s="832"/>
      <c r="E35" s="832"/>
      <c r="F35" s="832"/>
    </row>
  </sheetData>
  <sheetProtection/>
  <mergeCells count="11">
    <mergeCell ref="A33:F33"/>
    <mergeCell ref="A35:F35"/>
    <mergeCell ref="A32:F32"/>
    <mergeCell ref="B3:F3"/>
    <mergeCell ref="B2:F2"/>
    <mergeCell ref="A5:F5"/>
    <mergeCell ref="C9:D9"/>
    <mergeCell ref="E9:F9"/>
    <mergeCell ref="A9:A10"/>
    <mergeCell ref="B9:B10"/>
    <mergeCell ref="A7:B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view="pageBreakPreview" zoomScaleNormal="85" zoomScaleSheetLayoutView="100" zoomScalePageLayoutView="0" workbookViewId="0" topLeftCell="A1">
      <selection activeCell="A37" sqref="A37"/>
    </sheetView>
  </sheetViews>
  <sheetFormatPr defaultColWidth="9.140625" defaultRowHeight="12.75"/>
  <cols>
    <col min="2" max="2" width="13.1406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13" ht="15">
      <c r="A1" s="91"/>
      <c r="B1" s="91"/>
      <c r="C1" s="91"/>
      <c r="D1" s="724"/>
      <c r="E1" s="724"/>
      <c r="F1" s="42"/>
      <c r="G1" s="724" t="s">
        <v>447</v>
      </c>
      <c r="H1" s="724"/>
      <c r="I1" s="724"/>
      <c r="J1" s="724"/>
      <c r="K1" s="107"/>
      <c r="L1" s="91"/>
      <c r="M1" s="91"/>
    </row>
    <row r="2" spans="1:13" ht="15.75">
      <c r="A2" s="826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91"/>
      <c r="L2" s="91"/>
      <c r="M2" s="91"/>
    </row>
    <row r="3" spans="1:13" ht="18">
      <c r="A3" s="139"/>
      <c r="B3" s="139"/>
      <c r="C3" s="839" t="s">
        <v>747</v>
      </c>
      <c r="D3" s="839"/>
      <c r="E3" s="839"/>
      <c r="F3" s="839"/>
      <c r="G3" s="839"/>
      <c r="H3" s="839"/>
      <c r="I3" s="839"/>
      <c r="J3" s="139"/>
      <c r="K3" s="91"/>
      <c r="L3" s="91"/>
      <c r="M3" s="91"/>
    </row>
    <row r="4" spans="1:13" ht="15.75">
      <c r="A4" s="661" t="s">
        <v>446</v>
      </c>
      <c r="B4" s="661"/>
      <c r="C4" s="661"/>
      <c r="D4" s="661"/>
      <c r="E4" s="661"/>
      <c r="F4" s="661"/>
      <c r="G4" s="661"/>
      <c r="H4" s="661"/>
      <c r="I4" s="661"/>
      <c r="J4" s="661"/>
      <c r="K4" s="91"/>
      <c r="L4" s="91"/>
      <c r="M4" s="91"/>
    </row>
    <row r="5" spans="1:13" ht="15.75">
      <c r="A5" s="833" t="s">
        <v>1003</v>
      </c>
      <c r="B5" s="833"/>
      <c r="C5" s="93"/>
      <c r="D5" s="93"/>
      <c r="E5" s="93"/>
      <c r="F5" s="93"/>
      <c r="G5" s="93"/>
      <c r="H5" s="93"/>
      <c r="I5" s="93"/>
      <c r="J5" s="93"/>
      <c r="K5" s="91"/>
      <c r="L5" s="91"/>
      <c r="M5" s="91"/>
    </row>
    <row r="6" spans="1:13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7" spans="1:13" ht="18">
      <c r="A7" s="9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21.75" customHeight="1">
      <c r="A8" s="834" t="s">
        <v>2</v>
      </c>
      <c r="B8" s="834" t="s">
        <v>3</v>
      </c>
      <c r="C8" s="836" t="s">
        <v>141</v>
      </c>
      <c r="D8" s="837"/>
      <c r="E8" s="837"/>
      <c r="F8" s="837"/>
      <c r="G8" s="837"/>
      <c r="H8" s="837"/>
      <c r="I8" s="837"/>
      <c r="J8" s="838"/>
      <c r="K8" s="91"/>
      <c r="L8" s="91"/>
      <c r="M8" s="91"/>
    </row>
    <row r="9" spans="1:13" ht="39.75" customHeight="1">
      <c r="A9" s="835"/>
      <c r="B9" s="835"/>
      <c r="C9" s="96" t="s">
        <v>197</v>
      </c>
      <c r="D9" s="96" t="s">
        <v>121</v>
      </c>
      <c r="E9" s="96" t="s">
        <v>386</v>
      </c>
      <c r="F9" s="146" t="s">
        <v>167</v>
      </c>
      <c r="G9" s="146" t="s">
        <v>122</v>
      </c>
      <c r="H9" s="169" t="s">
        <v>196</v>
      </c>
      <c r="I9" s="169" t="s">
        <v>716</v>
      </c>
      <c r="J9" s="97" t="s">
        <v>18</v>
      </c>
      <c r="K9" s="106"/>
      <c r="L9" s="106"/>
      <c r="M9" s="106"/>
    </row>
    <row r="10" spans="1:13" s="15" customFormat="1" ht="12.75">
      <c r="A10" s="363">
        <v>1</v>
      </c>
      <c r="B10" s="363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4">
        <v>8</v>
      </c>
      <c r="I10" s="364">
        <v>9</v>
      </c>
      <c r="J10" s="365">
        <v>10</v>
      </c>
      <c r="K10" s="106"/>
      <c r="L10" s="106"/>
      <c r="M10" s="106"/>
    </row>
    <row r="11" spans="1:13" ht="12.75">
      <c r="A11" s="98">
        <v>1</v>
      </c>
      <c r="B11" s="20" t="s">
        <v>923</v>
      </c>
      <c r="C11" s="840" t="s">
        <v>949</v>
      </c>
      <c r="D11" s="841"/>
      <c r="E11" s="99">
        <v>282</v>
      </c>
      <c r="F11" s="840" t="s">
        <v>927</v>
      </c>
      <c r="G11" s="846"/>
      <c r="H11" s="846"/>
      <c r="I11" s="841"/>
      <c r="J11" s="99">
        <f>E11</f>
        <v>282</v>
      </c>
      <c r="K11" s="91"/>
      <c r="L11" s="91"/>
      <c r="M11" s="91"/>
    </row>
    <row r="12" spans="1:13" ht="12.75">
      <c r="A12" s="98">
        <v>2</v>
      </c>
      <c r="B12" s="20" t="s">
        <v>924</v>
      </c>
      <c r="C12" s="842"/>
      <c r="D12" s="843"/>
      <c r="E12" s="99">
        <v>105</v>
      </c>
      <c r="F12" s="842"/>
      <c r="G12" s="847"/>
      <c r="H12" s="847"/>
      <c r="I12" s="843"/>
      <c r="J12" s="99">
        <f>E12</f>
        <v>105</v>
      </c>
      <c r="K12" s="91"/>
      <c r="L12" s="91"/>
      <c r="M12" s="91"/>
    </row>
    <row r="13" spans="1:13" ht="12.75">
      <c r="A13" s="98">
        <v>3</v>
      </c>
      <c r="B13" s="20" t="s">
        <v>925</v>
      </c>
      <c r="C13" s="842"/>
      <c r="D13" s="843"/>
      <c r="E13" s="99">
        <v>15</v>
      </c>
      <c r="F13" s="842"/>
      <c r="G13" s="847"/>
      <c r="H13" s="847"/>
      <c r="I13" s="843"/>
      <c r="J13" s="99">
        <f>E13</f>
        <v>15</v>
      </c>
      <c r="K13" s="91"/>
      <c r="L13" s="91"/>
      <c r="M13" s="91"/>
    </row>
    <row r="14" spans="1:13" ht="12.75">
      <c r="A14" s="98">
        <v>4</v>
      </c>
      <c r="B14" s="20" t="s">
        <v>926</v>
      </c>
      <c r="C14" s="844"/>
      <c r="D14" s="845"/>
      <c r="E14" s="99">
        <v>24</v>
      </c>
      <c r="F14" s="844"/>
      <c r="G14" s="848"/>
      <c r="H14" s="848"/>
      <c r="I14" s="845"/>
      <c r="J14" s="99">
        <f>E14</f>
        <v>24</v>
      </c>
      <c r="K14" s="91"/>
      <c r="L14" s="91"/>
      <c r="M14" s="91"/>
    </row>
    <row r="15" spans="1:13" ht="12.75">
      <c r="A15" s="98">
        <v>5</v>
      </c>
      <c r="B15" s="99"/>
      <c r="C15" s="99"/>
      <c r="D15" s="99"/>
      <c r="E15" s="99"/>
      <c r="F15" s="99"/>
      <c r="G15" s="99"/>
      <c r="H15" s="170"/>
      <c r="I15" s="170"/>
      <c r="J15" s="100"/>
      <c r="K15" s="91"/>
      <c r="L15" s="91"/>
      <c r="M15" s="91"/>
    </row>
    <row r="16" spans="1:13" ht="12.75">
      <c r="A16" s="98">
        <v>6</v>
      </c>
      <c r="B16" s="99"/>
      <c r="C16" s="99"/>
      <c r="D16" s="99"/>
      <c r="E16" s="99"/>
      <c r="F16" s="99"/>
      <c r="G16" s="99"/>
      <c r="H16" s="170"/>
      <c r="I16" s="170"/>
      <c r="J16" s="100"/>
      <c r="K16" s="91"/>
      <c r="L16" s="91"/>
      <c r="M16" s="91"/>
    </row>
    <row r="17" spans="1:13" ht="12.75">
      <c r="A17" s="98">
        <v>7</v>
      </c>
      <c r="B17" s="99"/>
      <c r="C17" s="99"/>
      <c r="D17" s="99"/>
      <c r="E17" s="99"/>
      <c r="F17" s="99"/>
      <c r="G17" s="99"/>
      <c r="H17" s="170"/>
      <c r="I17" s="170"/>
      <c r="J17" s="100"/>
      <c r="K17" s="91"/>
      <c r="L17" s="91"/>
      <c r="M17" s="91"/>
    </row>
    <row r="18" spans="1:13" ht="12.75">
      <c r="A18" s="98">
        <v>8</v>
      </c>
      <c r="B18" s="99"/>
      <c r="C18" s="99"/>
      <c r="D18" s="99"/>
      <c r="E18" s="99"/>
      <c r="F18" s="99"/>
      <c r="G18" s="99"/>
      <c r="H18" s="170"/>
      <c r="I18" s="170"/>
      <c r="J18" s="100"/>
      <c r="K18" s="91"/>
      <c r="L18" s="91"/>
      <c r="M18" s="91"/>
    </row>
    <row r="19" spans="1:13" ht="12.75">
      <c r="A19" s="98">
        <v>9</v>
      </c>
      <c r="B19" s="99"/>
      <c r="C19" s="99"/>
      <c r="D19" s="99"/>
      <c r="E19" s="99"/>
      <c r="F19" s="99"/>
      <c r="G19" s="99"/>
      <c r="H19" s="170"/>
      <c r="I19" s="170"/>
      <c r="J19" s="100"/>
      <c r="K19" s="91"/>
      <c r="L19" s="91"/>
      <c r="M19" s="91"/>
    </row>
    <row r="20" spans="1:13" ht="12.75">
      <c r="A20" s="98">
        <v>10</v>
      </c>
      <c r="B20" s="99"/>
      <c r="C20" s="99"/>
      <c r="D20" s="99"/>
      <c r="E20" s="99"/>
      <c r="F20" s="99"/>
      <c r="G20" s="99"/>
      <c r="H20" s="170"/>
      <c r="I20" s="170"/>
      <c r="J20" s="100"/>
      <c r="K20" s="91"/>
      <c r="L20" s="91"/>
      <c r="M20" s="91"/>
    </row>
    <row r="21" spans="1:13" ht="12.75">
      <c r="A21" s="98">
        <v>11</v>
      </c>
      <c r="B21" s="99"/>
      <c r="C21" s="99"/>
      <c r="D21" s="99"/>
      <c r="E21" s="99"/>
      <c r="F21" s="99"/>
      <c r="G21" s="99"/>
      <c r="H21" s="170"/>
      <c r="I21" s="170"/>
      <c r="J21" s="100"/>
      <c r="K21" s="91"/>
      <c r="L21" s="91"/>
      <c r="M21" s="91"/>
    </row>
    <row r="22" spans="1:13" ht="12.75">
      <c r="A22" s="98">
        <v>12</v>
      </c>
      <c r="B22" s="99"/>
      <c r="C22" s="99"/>
      <c r="D22" s="99"/>
      <c r="E22" s="99"/>
      <c r="F22" s="99"/>
      <c r="G22" s="99"/>
      <c r="H22" s="170"/>
      <c r="I22" s="170"/>
      <c r="J22" s="100"/>
      <c r="K22" s="91"/>
      <c r="L22" s="91"/>
      <c r="M22" s="91"/>
    </row>
    <row r="23" spans="1:13" ht="12.75">
      <c r="A23" s="98">
        <v>13</v>
      </c>
      <c r="B23" s="99"/>
      <c r="C23" s="99"/>
      <c r="D23" s="99"/>
      <c r="E23" s="99"/>
      <c r="F23" s="99"/>
      <c r="G23" s="99"/>
      <c r="H23" s="170"/>
      <c r="I23" s="170"/>
      <c r="J23" s="100"/>
      <c r="K23" s="91"/>
      <c r="L23" s="91"/>
      <c r="M23" s="91"/>
    </row>
    <row r="24" spans="1:13" ht="12.75">
      <c r="A24" s="98">
        <v>14</v>
      </c>
      <c r="B24" s="99"/>
      <c r="C24" s="99"/>
      <c r="D24" s="99"/>
      <c r="E24" s="99"/>
      <c r="F24" s="99"/>
      <c r="G24" s="99"/>
      <c r="H24" s="170"/>
      <c r="I24" s="170"/>
      <c r="J24" s="100"/>
      <c r="K24" s="91"/>
      <c r="L24" s="91"/>
      <c r="M24" s="91"/>
    </row>
    <row r="25" spans="1:13" ht="12.75">
      <c r="A25" s="101" t="s">
        <v>7</v>
      </c>
      <c r="B25" s="99"/>
      <c r="C25" s="99"/>
      <c r="D25" s="99"/>
      <c r="E25" s="99"/>
      <c r="F25" s="99"/>
      <c r="G25" s="99"/>
      <c r="H25" s="170"/>
      <c r="I25" s="170"/>
      <c r="J25" s="100"/>
      <c r="K25" s="91"/>
      <c r="L25" s="91"/>
      <c r="M25" s="91"/>
    </row>
    <row r="26" spans="1:13" ht="12.75">
      <c r="A26" s="101" t="s">
        <v>7</v>
      </c>
      <c r="B26" s="99"/>
      <c r="C26" s="99"/>
      <c r="D26" s="99"/>
      <c r="E26" s="99"/>
      <c r="F26" s="99"/>
      <c r="G26" s="99"/>
      <c r="H26" s="170"/>
      <c r="I26" s="170"/>
      <c r="J26" s="100"/>
      <c r="K26" s="91"/>
      <c r="L26" s="91"/>
      <c r="M26" s="91"/>
    </row>
    <row r="27" spans="1:13" ht="12.75">
      <c r="A27" s="95" t="s">
        <v>18</v>
      </c>
      <c r="B27" s="99"/>
      <c r="C27" s="99"/>
      <c r="D27" s="99"/>
      <c r="E27" s="99">
        <f>SUM(E11:E26)</f>
        <v>426</v>
      </c>
      <c r="F27" s="99"/>
      <c r="G27" s="99"/>
      <c r="H27" s="170"/>
      <c r="I27" s="170"/>
      <c r="J27" s="99">
        <f>SUM(J11:J26)</f>
        <v>426</v>
      </c>
      <c r="L27" s="91"/>
      <c r="M27" s="91"/>
    </row>
    <row r="28" spans="1:13" ht="12.75">
      <c r="A28" s="102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3" ht="12.75">
      <c r="A30" s="91" t="s">
        <v>123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3" ht="12.75">
      <c r="A31" s="91" t="s">
        <v>198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ht="12.75">
      <c r="A32" t="s">
        <v>124</v>
      </c>
    </row>
    <row r="33" spans="1:13" ht="12.75">
      <c r="A33" s="827" t="s">
        <v>125</v>
      </c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827"/>
    </row>
    <row r="34" spans="1:13" ht="12.75">
      <c r="A34" s="849" t="s">
        <v>126</v>
      </c>
      <c r="B34" s="849"/>
      <c r="C34" s="849"/>
      <c r="D34" s="849"/>
      <c r="E34" s="91"/>
      <c r="F34" s="91"/>
      <c r="G34" s="91"/>
      <c r="H34" s="91"/>
      <c r="I34" s="91"/>
      <c r="J34" s="91"/>
      <c r="K34" s="91"/>
      <c r="L34" s="91"/>
      <c r="M34" s="91"/>
    </row>
    <row r="35" spans="1:13" ht="12.75">
      <c r="A35" s="147" t="s">
        <v>168</v>
      </c>
      <c r="B35" s="147"/>
      <c r="C35" s="147"/>
      <c r="D35" s="147"/>
      <c r="E35" s="91"/>
      <c r="F35" s="91"/>
      <c r="G35" s="91"/>
      <c r="H35" s="91"/>
      <c r="I35" s="91"/>
      <c r="J35" s="91"/>
      <c r="K35" s="91"/>
      <c r="L35" s="91"/>
      <c r="M35" s="91"/>
    </row>
    <row r="36" spans="1:13" ht="12.75">
      <c r="A36" s="147"/>
      <c r="B36" s="147"/>
      <c r="C36" s="147"/>
      <c r="D36" s="147"/>
      <c r="E36" s="91"/>
      <c r="F36" s="91"/>
      <c r="G36" s="91"/>
      <c r="H36" s="91"/>
      <c r="I36" s="91"/>
      <c r="J36" s="91"/>
      <c r="K36" s="91"/>
      <c r="L36" s="91"/>
      <c r="M36" s="91"/>
    </row>
    <row r="37" spans="1:13" ht="15.75">
      <c r="A37" s="530" t="s">
        <v>1004</v>
      </c>
      <c r="B37" s="105"/>
      <c r="C37" s="105"/>
      <c r="D37" s="105"/>
      <c r="E37" s="105"/>
      <c r="F37" s="105"/>
      <c r="G37" s="105"/>
      <c r="H37" s="105"/>
      <c r="I37" s="105"/>
      <c r="J37" s="148" t="s">
        <v>12</v>
      </c>
      <c r="K37" s="148"/>
      <c r="L37" s="91"/>
      <c r="M37" s="91"/>
    </row>
    <row r="38" spans="1:13" ht="15.75">
      <c r="A38" s="630" t="s">
        <v>13</v>
      </c>
      <c r="B38" s="630"/>
      <c r="C38" s="630"/>
      <c r="D38" s="630"/>
      <c r="E38" s="630"/>
      <c r="F38" s="630"/>
      <c r="G38" s="630"/>
      <c r="H38" s="630"/>
      <c r="I38" s="630"/>
      <c r="J38" s="630"/>
      <c r="K38" s="91"/>
      <c r="L38" s="91"/>
      <c r="M38" s="91"/>
    </row>
    <row r="39" spans="1:13" ht="15.75" customHeight="1">
      <c r="A39" s="630" t="s">
        <v>14</v>
      </c>
      <c r="B39" s="630"/>
      <c r="C39" s="630"/>
      <c r="D39" s="630"/>
      <c r="E39" s="630"/>
      <c r="F39" s="630"/>
      <c r="G39" s="630"/>
      <c r="H39" s="630"/>
      <c r="I39" s="630"/>
      <c r="J39" s="630"/>
      <c r="K39" s="148"/>
      <c r="L39" s="91"/>
      <c r="M39" s="91"/>
    </row>
    <row r="40" spans="1:13" ht="12.75">
      <c r="A40" s="91"/>
      <c r="B40" s="91"/>
      <c r="C40" s="91"/>
      <c r="D40" s="91"/>
      <c r="E40" s="91"/>
      <c r="F40" s="91"/>
      <c r="G40" s="583" t="s">
        <v>85</v>
      </c>
      <c r="H40" s="583"/>
      <c r="I40" s="583"/>
      <c r="J40" s="583"/>
      <c r="K40" s="37"/>
      <c r="L40" s="37"/>
      <c r="M40" s="91"/>
    </row>
    <row r="41" spans="1:13" ht="12.75">
      <c r="A41" s="832"/>
      <c r="B41" s="832"/>
      <c r="C41" s="832"/>
      <c r="D41" s="832"/>
      <c r="E41" s="832"/>
      <c r="F41" s="832"/>
      <c r="G41" s="832"/>
      <c r="H41" s="832"/>
      <c r="I41" s="832"/>
      <c r="J41" s="832"/>
      <c r="K41" s="91"/>
      <c r="L41" s="91"/>
      <c r="M41" s="91"/>
    </row>
  </sheetData>
  <sheetProtection/>
  <mergeCells count="19">
    <mergeCell ref="G40:J40"/>
    <mergeCell ref="C11:D14"/>
    <mergeCell ref="F11:I14"/>
    <mergeCell ref="A41:J41"/>
    <mergeCell ref="A38:J38"/>
    <mergeCell ref="A33:D33"/>
    <mergeCell ref="E33:J33"/>
    <mergeCell ref="A34:D34"/>
    <mergeCell ref="A39:J39"/>
    <mergeCell ref="D1:E1"/>
    <mergeCell ref="G1:J1"/>
    <mergeCell ref="A2:J2"/>
    <mergeCell ref="A4:J4"/>
    <mergeCell ref="A5:B5"/>
    <mergeCell ref="K33:M33"/>
    <mergeCell ref="A8:A9"/>
    <mergeCell ref="B8:B9"/>
    <mergeCell ref="C8:J8"/>
    <mergeCell ref="C3:I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view="pageBreakPreview" zoomScale="76" zoomScaleNormal="80" zoomScaleSheetLayoutView="76" zoomScalePageLayoutView="0" workbookViewId="0" topLeftCell="A1">
      <selection activeCell="A35" sqref="A35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  <col min="14" max="14" width="12.28125" style="0" customWidth="1"/>
    <col min="15" max="15" width="12.7109375" style="0" customWidth="1"/>
    <col min="16" max="16" width="16.140625" style="0" customWidth="1"/>
  </cols>
  <sheetData>
    <row r="1" spans="1:16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724" t="s">
        <v>546</v>
      </c>
      <c r="M1" s="724"/>
      <c r="N1" s="107"/>
      <c r="O1" s="91"/>
      <c r="P1" s="91"/>
    </row>
    <row r="2" spans="1:16" ht="15.75">
      <c r="A2" s="826" t="s">
        <v>0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91"/>
      <c r="O2" s="91"/>
      <c r="P2" s="91"/>
    </row>
    <row r="3" spans="1:16" ht="20.25">
      <c r="A3" s="660" t="s">
        <v>747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91"/>
      <c r="O3" s="91"/>
      <c r="P3" s="91"/>
    </row>
    <row r="4" spans="1:16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.75">
      <c r="A5" s="661" t="s">
        <v>545</v>
      </c>
      <c r="B5" s="661"/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91"/>
      <c r="O5" s="91"/>
      <c r="P5" s="91"/>
    </row>
    <row r="6" spans="1:16" ht="12.7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2.75">
      <c r="A7" s="528" t="s">
        <v>1003</v>
      </c>
      <c r="B7" s="528"/>
      <c r="C7" s="33"/>
      <c r="D7" s="33"/>
      <c r="E7" s="33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</row>
    <row r="8" spans="1:16" ht="18">
      <c r="A8" s="94"/>
      <c r="B8" s="94"/>
      <c r="C8" s="94"/>
      <c r="D8" s="94"/>
      <c r="E8" s="94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6" ht="19.5" customHeight="1">
      <c r="A9" s="824" t="s">
        <v>2</v>
      </c>
      <c r="B9" s="824" t="s">
        <v>3</v>
      </c>
      <c r="C9" s="851" t="s">
        <v>121</v>
      </c>
      <c r="D9" s="851"/>
      <c r="E9" s="852"/>
      <c r="F9" s="850" t="s">
        <v>122</v>
      </c>
      <c r="G9" s="851"/>
      <c r="H9" s="851"/>
      <c r="I9" s="852"/>
      <c r="J9" s="850" t="s">
        <v>196</v>
      </c>
      <c r="K9" s="851"/>
      <c r="L9" s="851"/>
      <c r="M9" s="852"/>
      <c r="Y9" s="9"/>
      <c r="Z9" s="13"/>
    </row>
    <row r="10" spans="1:13" ht="45.75" customHeight="1">
      <c r="A10" s="824"/>
      <c r="B10" s="824"/>
      <c r="C10" s="150" t="s">
        <v>388</v>
      </c>
      <c r="D10" s="4" t="s">
        <v>385</v>
      </c>
      <c r="E10" s="150" t="s">
        <v>199</v>
      </c>
      <c r="F10" s="4" t="s">
        <v>383</v>
      </c>
      <c r="G10" s="150" t="s">
        <v>384</v>
      </c>
      <c r="H10" s="4" t="s">
        <v>385</v>
      </c>
      <c r="I10" s="150" t="s">
        <v>199</v>
      </c>
      <c r="J10" s="4" t="s">
        <v>387</v>
      </c>
      <c r="K10" s="150" t="s">
        <v>384</v>
      </c>
      <c r="L10" s="4" t="s">
        <v>385</v>
      </c>
      <c r="M10" s="5" t="s">
        <v>199</v>
      </c>
    </row>
    <row r="11" spans="1:13" s="15" customFormat="1" ht="12.75">
      <c r="A11" s="363">
        <v>1</v>
      </c>
      <c r="B11" s="363">
        <v>2</v>
      </c>
      <c r="C11" s="363">
        <v>3</v>
      </c>
      <c r="D11" s="363">
        <v>4</v>
      </c>
      <c r="E11" s="363">
        <v>5</v>
      </c>
      <c r="F11" s="363">
        <v>6</v>
      </c>
      <c r="G11" s="363">
        <v>7</v>
      </c>
      <c r="H11" s="363">
        <v>8</v>
      </c>
      <c r="I11" s="363">
        <v>9</v>
      </c>
      <c r="J11" s="363">
        <v>10</v>
      </c>
      <c r="K11" s="363">
        <v>11</v>
      </c>
      <c r="L11" s="363">
        <v>12</v>
      </c>
      <c r="M11" s="363">
        <v>13</v>
      </c>
    </row>
    <row r="12" spans="1:13" ht="12.75">
      <c r="A12" s="98">
        <v>1</v>
      </c>
      <c r="B12" s="395" t="s">
        <v>923</v>
      </c>
      <c r="C12" s="840" t="s">
        <v>927</v>
      </c>
      <c r="D12" s="846"/>
      <c r="E12" s="846"/>
      <c r="F12" s="846"/>
      <c r="G12" s="846"/>
      <c r="H12" s="846"/>
      <c r="I12" s="846"/>
      <c r="J12" s="846"/>
      <c r="K12" s="846"/>
      <c r="L12" s="846"/>
      <c r="M12" s="841"/>
    </row>
    <row r="13" spans="1:13" ht="12.75">
      <c r="A13" s="98">
        <v>2</v>
      </c>
      <c r="B13" s="395" t="s">
        <v>924</v>
      </c>
      <c r="C13" s="842"/>
      <c r="D13" s="847"/>
      <c r="E13" s="847"/>
      <c r="F13" s="847"/>
      <c r="G13" s="847"/>
      <c r="H13" s="847"/>
      <c r="I13" s="847"/>
      <c r="J13" s="847"/>
      <c r="K13" s="847"/>
      <c r="L13" s="847"/>
      <c r="M13" s="843"/>
    </row>
    <row r="14" spans="1:13" ht="12.75">
      <c r="A14" s="98">
        <v>3</v>
      </c>
      <c r="B14" s="395" t="s">
        <v>925</v>
      </c>
      <c r="C14" s="842"/>
      <c r="D14" s="847"/>
      <c r="E14" s="847"/>
      <c r="F14" s="847"/>
      <c r="G14" s="847"/>
      <c r="H14" s="847"/>
      <c r="I14" s="847"/>
      <c r="J14" s="847"/>
      <c r="K14" s="847"/>
      <c r="L14" s="847"/>
      <c r="M14" s="843"/>
    </row>
    <row r="15" spans="1:13" ht="12.75">
      <c r="A15" s="98">
        <v>4</v>
      </c>
      <c r="B15" s="395" t="s">
        <v>926</v>
      </c>
      <c r="C15" s="844"/>
      <c r="D15" s="848"/>
      <c r="E15" s="848"/>
      <c r="F15" s="848"/>
      <c r="G15" s="848"/>
      <c r="H15" s="848"/>
      <c r="I15" s="848"/>
      <c r="J15" s="848"/>
      <c r="K15" s="848"/>
      <c r="L15" s="848"/>
      <c r="M15" s="845"/>
    </row>
    <row r="16" spans="1:13" ht="12.75">
      <c r="A16" s="98">
        <v>5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2.75">
      <c r="A17" s="98">
        <v>6</v>
      </c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2.75">
      <c r="A18" s="98">
        <v>7</v>
      </c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2.75">
      <c r="A19" s="98">
        <v>8</v>
      </c>
      <c r="B19" s="98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ht="12.75">
      <c r="A20" s="98">
        <v>9</v>
      </c>
      <c r="B20" s="98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2.75">
      <c r="A21" s="98">
        <v>10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2.75">
      <c r="A22" s="98">
        <v>11</v>
      </c>
      <c r="B22" s="98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2.75">
      <c r="A23" s="98">
        <v>12</v>
      </c>
      <c r="B23" s="98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2.75">
      <c r="A24" s="98">
        <v>13</v>
      </c>
      <c r="B24" s="98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2.75">
      <c r="A25" s="98">
        <v>14</v>
      </c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2.75">
      <c r="A26" s="101" t="s">
        <v>7</v>
      </c>
      <c r="B26" s="101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2.75">
      <c r="A27" s="101" t="s">
        <v>7</v>
      </c>
      <c r="B27" s="101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2.75">
      <c r="A28" s="95" t="s">
        <v>18</v>
      </c>
      <c r="B28" s="95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6" ht="12.75">
      <c r="A29" s="102"/>
      <c r="B29" s="102"/>
      <c r="C29" s="102"/>
      <c r="D29" s="102"/>
      <c r="E29" s="10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3" spans="1:16" ht="12.75">
      <c r="A33" s="827"/>
      <c r="B33" s="827"/>
      <c r="C33" s="827"/>
      <c r="D33" s="827"/>
      <c r="E33" s="827"/>
      <c r="F33" s="827"/>
      <c r="G33" s="827"/>
      <c r="H33" s="827"/>
      <c r="I33" s="827"/>
      <c r="J33" s="827"/>
      <c r="K33" s="827"/>
      <c r="L33" s="827"/>
      <c r="M33" s="110"/>
      <c r="N33" s="827"/>
      <c r="O33" s="827"/>
      <c r="P33" s="827"/>
    </row>
    <row r="34" spans="1:16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5.75">
      <c r="A35" s="530" t="s">
        <v>1004</v>
      </c>
      <c r="B35" s="105"/>
      <c r="C35" s="105"/>
      <c r="D35" s="105"/>
      <c r="E35" s="105"/>
      <c r="F35" s="105"/>
      <c r="G35" s="105"/>
      <c r="H35" s="105"/>
      <c r="I35" s="105"/>
      <c r="J35" s="105"/>
      <c r="K35" s="822" t="s">
        <v>12</v>
      </c>
      <c r="L35" s="822"/>
      <c r="M35" s="822"/>
      <c r="N35" s="148"/>
      <c r="O35" s="91"/>
      <c r="P35" s="91"/>
    </row>
    <row r="36" spans="1:16" ht="15.75">
      <c r="A36" s="630" t="s">
        <v>13</v>
      </c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91"/>
      <c r="O36" s="91"/>
      <c r="P36" s="91"/>
    </row>
    <row r="37" spans="1:16" ht="15" customHeight="1">
      <c r="A37" s="630" t="s">
        <v>14</v>
      </c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148"/>
      <c r="O37" s="91"/>
      <c r="P37" s="91"/>
    </row>
    <row r="38" spans="1:16" ht="12.75">
      <c r="A38" s="91"/>
      <c r="B38" s="91"/>
      <c r="C38" s="91"/>
      <c r="D38" s="91"/>
      <c r="E38" s="91"/>
      <c r="F38" s="91"/>
      <c r="G38" s="91"/>
      <c r="L38" s="37" t="s">
        <v>85</v>
      </c>
      <c r="M38" s="37"/>
      <c r="N38" s="37"/>
      <c r="O38" s="37"/>
      <c r="P38" s="37"/>
    </row>
  </sheetData>
  <sheetProtection/>
  <mergeCells count="15">
    <mergeCell ref="N33:P33"/>
    <mergeCell ref="C9:E9"/>
    <mergeCell ref="L1:M1"/>
    <mergeCell ref="A2:M2"/>
    <mergeCell ref="A3:M3"/>
    <mergeCell ref="A5:M5"/>
    <mergeCell ref="K35:M35"/>
    <mergeCell ref="A36:M36"/>
    <mergeCell ref="A9:A10"/>
    <mergeCell ref="B9:B10"/>
    <mergeCell ref="A37:M37"/>
    <mergeCell ref="F9:I9"/>
    <mergeCell ref="J9:M9"/>
    <mergeCell ref="A33:L33"/>
    <mergeCell ref="C12:M1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84" zoomScaleSheetLayoutView="84" zoomScalePageLayoutView="0" workbookViewId="0" topLeftCell="A1">
      <selection activeCell="A32" sqref="A32"/>
    </sheetView>
  </sheetViews>
  <sheetFormatPr defaultColWidth="9.140625" defaultRowHeight="12.75"/>
  <cols>
    <col min="1" max="1" width="5.8515625" style="0" customWidth="1"/>
    <col min="7" max="7" width="13.421875" style="0" customWidth="1"/>
    <col min="8" max="8" width="14.8515625" style="0" customWidth="1"/>
    <col min="9" max="9" width="12.421875" style="0" customWidth="1"/>
    <col min="10" max="10" width="15.28125" style="0" customWidth="1"/>
    <col min="11" max="11" width="14.28125" style="0" customWidth="1"/>
    <col min="12" max="12" width="15.7109375" style="0" customWidth="1"/>
    <col min="13" max="13" width="9.140625" style="0" hidden="1" customWidth="1"/>
  </cols>
  <sheetData>
    <row r="1" spans="1:12" ht="18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854" t="s">
        <v>525</v>
      </c>
      <c r="L1" s="854"/>
    </row>
    <row r="2" spans="1:12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2" ht="1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ht="27" customHeight="1">
      <c r="A4" s="853" t="s">
        <v>702</v>
      </c>
      <c r="B4" s="853"/>
      <c r="C4" s="853"/>
      <c r="D4" s="853"/>
      <c r="E4" s="853"/>
      <c r="F4" s="853"/>
      <c r="G4" s="853"/>
      <c r="H4" s="853"/>
      <c r="I4" s="853"/>
      <c r="J4" s="853"/>
      <c r="K4" s="853"/>
      <c r="L4" s="392"/>
    </row>
    <row r="5" spans="1:13" ht="15" customHeight="1">
      <c r="A5" s="528" t="s">
        <v>1003</v>
      </c>
      <c r="B5" s="222"/>
      <c r="C5" s="222"/>
      <c r="D5" s="222"/>
      <c r="E5" s="222"/>
      <c r="F5" s="222"/>
      <c r="G5" s="222"/>
      <c r="H5" s="222"/>
      <c r="I5" s="222"/>
      <c r="J5" s="221"/>
      <c r="K5" s="855" t="s">
        <v>837</v>
      </c>
      <c r="L5" s="855"/>
      <c r="M5" s="855"/>
    </row>
    <row r="6" spans="1:12" ht="27.75" customHeight="1">
      <c r="A6" s="745" t="s">
        <v>2</v>
      </c>
      <c r="B6" s="745" t="s">
        <v>3</v>
      </c>
      <c r="C6" s="745" t="s">
        <v>297</v>
      </c>
      <c r="D6" s="745" t="s">
        <v>963</v>
      </c>
      <c r="E6" s="745" t="s">
        <v>298</v>
      </c>
      <c r="F6" s="745"/>
      <c r="G6" s="745"/>
      <c r="H6" s="745"/>
      <c r="I6" s="745"/>
      <c r="J6" s="746" t="s">
        <v>299</v>
      </c>
      <c r="K6" s="747"/>
      <c r="L6" s="748"/>
    </row>
    <row r="7" spans="1:12" ht="90" customHeight="1">
      <c r="A7" s="745"/>
      <c r="B7" s="745"/>
      <c r="C7" s="745"/>
      <c r="D7" s="745"/>
      <c r="E7" s="256" t="s">
        <v>300</v>
      </c>
      <c r="F7" s="256" t="s">
        <v>199</v>
      </c>
      <c r="G7" s="256" t="s">
        <v>449</v>
      </c>
      <c r="H7" s="256" t="s">
        <v>301</v>
      </c>
      <c r="I7" s="256" t="s">
        <v>423</v>
      </c>
      <c r="J7" s="256" t="s">
        <v>302</v>
      </c>
      <c r="K7" s="256" t="s">
        <v>303</v>
      </c>
      <c r="L7" s="256" t="s">
        <v>304</v>
      </c>
    </row>
    <row r="8" spans="1:12" ht="15">
      <c r="A8" s="225" t="s">
        <v>260</v>
      </c>
      <c r="B8" s="225" t="s">
        <v>261</v>
      </c>
      <c r="C8" s="225" t="s">
        <v>262</v>
      </c>
      <c r="D8" s="225"/>
      <c r="E8" s="225" t="s">
        <v>263</v>
      </c>
      <c r="F8" s="225" t="s">
        <v>264</v>
      </c>
      <c r="G8" s="225" t="s">
        <v>265</v>
      </c>
      <c r="H8" s="225" t="s">
        <v>266</v>
      </c>
      <c r="I8" s="225" t="s">
        <v>267</v>
      </c>
      <c r="J8" s="225" t="s">
        <v>286</v>
      </c>
      <c r="K8" s="225" t="s">
        <v>287</v>
      </c>
      <c r="L8" s="225" t="s">
        <v>288</v>
      </c>
    </row>
    <row r="9" spans="1:13" ht="12.75" customHeight="1">
      <c r="A9" s="8">
        <v>1</v>
      </c>
      <c r="B9" s="9" t="s">
        <v>923</v>
      </c>
      <c r="C9" s="9">
        <v>9</v>
      </c>
      <c r="D9" s="9">
        <v>2</v>
      </c>
      <c r="E9" s="9">
        <f>'T5_PLAN_vs_PRFM'!G12+'T5A_PLAN_vs_PRFM '!G12</f>
        <v>282</v>
      </c>
      <c r="F9" s="482">
        <f>'T5_PLAN_vs_PRFM'!J12+'T5A_PLAN_vs_PRFM '!J12</f>
        <v>30158.392609893846</v>
      </c>
      <c r="G9" s="9">
        <v>266</v>
      </c>
      <c r="H9" s="9">
        <v>496</v>
      </c>
      <c r="I9" s="9">
        <v>762</v>
      </c>
      <c r="J9" s="425">
        <f aca="true" t="shared" si="0" ref="J9:K12">G9*1000*10/100000</f>
        <v>26.6</v>
      </c>
      <c r="K9" s="425">
        <f t="shared" si="0"/>
        <v>49.6</v>
      </c>
      <c r="L9" s="425">
        <f>J9+K9</f>
        <v>76.2</v>
      </c>
      <c r="M9" s="425">
        <f>J9+K9</f>
        <v>76.2</v>
      </c>
    </row>
    <row r="10" spans="1:13" ht="12.75" customHeight="1">
      <c r="A10" s="8">
        <v>2</v>
      </c>
      <c r="B10" s="9" t="s">
        <v>924</v>
      </c>
      <c r="C10" s="9">
        <v>2</v>
      </c>
      <c r="D10" s="9">
        <v>9</v>
      </c>
      <c r="E10" s="9">
        <f>'T5_PLAN_vs_PRFM'!G13+'T5A_PLAN_vs_PRFM '!G13</f>
        <v>105</v>
      </c>
      <c r="F10" s="482">
        <f>'T5_PLAN_vs_PRFM'!J13+'T5A_PLAN_vs_PRFM '!J13</f>
        <v>9670.513754460237</v>
      </c>
      <c r="G10" s="9">
        <v>30</v>
      </c>
      <c r="H10" s="9">
        <v>118</v>
      </c>
      <c r="I10" s="9">
        <v>148</v>
      </c>
      <c r="J10" s="425">
        <f t="shared" si="0"/>
        <v>3</v>
      </c>
      <c r="K10" s="425">
        <f t="shared" si="0"/>
        <v>11.8</v>
      </c>
      <c r="L10" s="425">
        <f>J10+K10</f>
        <v>14.8</v>
      </c>
      <c r="M10" s="425">
        <f>J10+K10</f>
        <v>14.8</v>
      </c>
    </row>
    <row r="11" spans="1:13" ht="12.75" customHeight="1">
      <c r="A11" s="8">
        <v>3</v>
      </c>
      <c r="B11" s="9" t="s">
        <v>925</v>
      </c>
      <c r="C11" s="9">
        <v>0</v>
      </c>
      <c r="D11" s="9">
        <v>11</v>
      </c>
      <c r="E11" s="9">
        <f>'T5_PLAN_vs_PRFM'!G14+'T5A_PLAN_vs_PRFM '!G14</f>
        <v>15</v>
      </c>
      <c r="F11" s="482">
        <f>'T5_PLAN_vs_PRFM'!J14+'T5A_PLAN_vs_PRFM '!J14</f>
        <v>2300.968609310072</v>
      </c>
      <c r="G11" s="9">
        <v>0</v>
      </c>
      <c r="H11" s="9">
        <v>54</v>
      </c>
      <c r="I11" s="9">
        <v>54</v>
      </c>
      <c r="J11" s="425">
        <f t="shared" si="0"/>
        <v>0</v>
      </c>
      <c r="K11" s="425">
        <f t="shared" si="0"/>
        <v>5.4</v>
      </c>
      <c r="L11" s="425">
        <f>J11+K11</f>
        <v>5.4</v>
      </c>
      <c r="M11" s="425">
        <f>J11+K11</f>
        <v>5.4</v>
      </c>
    </row>
    <row r="12" spans="1:13" ht="12.75" customHeight="1">
      <c r="A12" s="8">
        <v>4</v>
      </c>
      <c r="B12" s="9" t="s">
        <v>926</v>
      </c>
      <c r="C12" s="9">
        <v>1</v>
      </c>
      <c r="D12" s="9">
        <v>0</v>
      </c>
      <c r="E12" s="9">
        <f>'T5_PLAN_vs_PRFM'!G15+'T5A_PLAN_vs_PRFM '!G15</f>
        <v>24</v>
      </c>
      <c r="F12" s="482">
        <f>'T5_PLAN_vs_PRFM'!J15+'T5A_PLAN_vs_PRFM '!J15</f>
        <v>2847.125026335845</v>
      </c>
      <c r="G12" s="9">
        <v>20</v>
      </c>
      <c r="H12" s="9">
        <v>47</v>
      </c>
      <c r="I12" s="9">
        <v>67</v>
      </c>
      <c r="J12" s="425">
        <f t="shared" si="0"/>
        <v>2</v>
      </c>
      <c r="K12" s="425">
        <f t="shared" si="0"/>
        <v>4.7</v>
      </c>
      <c r="L12" s="425">
        <f>J12+K12</f>
        <v>6.7</v>
      </c>
      <c r="M12" s="425">
        <f>J12+K12</f>
        <v>6.7</v>
      </c>
    </row>
    <row r="13" spans="1:12" ht="12.75" customHeight="1">
      <c r="A13" s="8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2.75" customHeight="1">
      <c r="A14" s="8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 customHeight="1">
      <c r="A15" s="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2.75" customHeight="1">
      <c r="A16" s="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2.75" customHeight="1">
      <c r="A17" s="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 customHeight="1">
      <c r="A18" s="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2.75" customHeight="1">
      <c r="A19" s="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 customHeight="1">
      <c r="A20" s="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2.75" customHeight="1">
      <c r="A21" s="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2.75" customHeight="1">
      <c r="A22" s="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 customHeight="1">
      <c r="A23" s="19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2.75" customHeight="1">
      <c r="A24" s="19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 customHeight="1">
      <c r="A25" s="31" t="s">
        <v>18</v>
      </c>
      <c r="B25" s="9"/>
      <c r="C25" s="9">
        <f>SUM(C9:C24)</f>
        <v>12</v>
      </c>
      <c r="D25" s="9">
        <f>SUM(D9:D24)</f>
        <v>22</v>
      </c>
      <c r="E25" s="9">
        <f aca="true" t="shared" si="1" ref="E25:L25">SUM(E9:E24)</f>
        <v>426</v>
      </c>
      <c r="F25" s="9">
        <f t="shared" si="1"/>
        <v>44977.00000000001</v>
      </c>
      <c r="G25" s="9">
        <f t="shared" si="1"/>
        <v>316</v>
      </c>
      <c r="H25" s="9">
        <f t="shared" si="1"/>
        <v>715</v>
      </c>
      <c r="I25" s="9">
        <f t="shared" si="1"/>
        <v>1031</v>
      </c>
      <c r="J25" s="9">
        <f t="shared" si="1"/>
        <v>31.6</v>
      </c>
      <c r="K25" s="9">
        <f t="shared" si="1"/>
        <v>71.50000000000001</v>
      </c>
      <c r="L25" s="9">
        <f t="shared" si="1"/>
        <v>103.10000000000001</v>
      </c>
    </row>
    <row r="27" ht="12.75" customHeight="1">
      <c r="A27" s="15" t="s">
        <v>450</v>
      </c>
    </row>
    <row r="29" spans="1:12" ht="12.75" customHeight="1">
      <c r="A29" s="228"/>
      <c r="B29" s="228"/>
      <c r="C29" s="228"/>
      <c r="D29" s="228"/>
      <c r="E29" s="228"/>
      <c r="J29" s="666" t="s">
        <v>12</v>
      </c>
      <c r="K29" s="666"/>
      <c r="L29" s="666"/>
    </row>
    <row r="30" spans="1:13" ht="15" customHeight="1">
      <c r="A30" s="228"/>
      <c r="B30" s="228"/>
      <c r="C30" s="228"/>
      <c r="D30" s="228"/>
      <c r="E30" s="228"/>
      <c r="J30" s="666" t="s">
        <v>13</v>
      </c>
      <c r="K30" s="666"/>
      <c r="L30" s="666"/>
      <c r="M30" s="243"/>
    </row>
    <row r="31" spans="1:13" ht="15" customHeight="1">
      <c r="A31" s="228"/>
      <c r="B31" s="228"/>
      <c r="C31" s="228"/>
      <c r="D31" s="228"/>
      <c r="E31" s="228"/>
      <c r="J31" s="666" t="s">
        <v>88</v>
      </c>
      <c r="K31" s="666"/>
      <c r="L31" s="666"/>
      <c r="M31" s="243"/>
    </row>
    <row r="32" spans="1:12" ht="12.75" customHeight="1">
      <c r="A32" s="530" t="s">
        <v>1004</v>
      </c>
      <c r="C32" s="228"/>
      <c r="D32" s="228"/>
      <c r="E32" s="228"/>
      <c r="J32" s="667" t="s">
        <v>85</v>
      </c>
      <c r="K32" s="667"/>
      <c r="L32" s="233"/>
    </row>
    <row r="38" spans="7:12" ht="12.75">
      <c r="G38" s="9">
        <v>266</v>
      </c>
      <c r="H38" s="9">
        <v>496</v>
      </c>
      <c r="I38" s="9">
        <v>762</v>
      </c>
      <c r="J38" s="425">
        <f aca="true" t="shared" si="2" ref="J38:K41">G38*1000*10/100000</f>
        <v>26.6</v>
      </c>
      <c r="K38" s="425">
        <f t="shared" si="2"/>
        <v>49.6</v>
      </c>
      <c r="L38" s="425">
        <f>J38+K38</f>
        <v>76.2</v>
      </c>
    </row>
    <row r="39" spans="7:12" ht="12.75">
      <c r="G39" s="9">
        <v>30</v>
      </c>
      <c r="H39" s="9">
        <v>118</v>
      </c>
      <c r="I39" s="9">
        <v>148</v>
      </c>
      <c r="J39" s="425">
        <f t="shared" si="2"/>
        <v>3</v>
      </c>
      <c r="K39" s="425">
        <f t="shared" si="2"/>
        <v>11.8</v>
      </c>
      <c r="L39" s="425">
        <f>J39+K39</f>
        <v>14.8</v>
      </c>
    </row>
    <row r="40" spans="7:12" ht="12.75">
      <c r="G40" s="9">
        <v>0</v>
      </c>
      <c r="H40" s="9">
        <v>54</v>
      </c>
      <c r="I40" s="9">
        <v>54</v>
      </c>
      <c r="J40" s="425">
        <f t="shared" si="2"/>
        <v>0</v>
      </c>
      <c r="K40" s="425">
        <f t="shared" si="2"/>
        <v>5.4</v>
      </c>
      <c r="L40" s="425">
        <f>J40+K40</f>
        <v>5.4</v>
      </c>
    </row>
    <row r="41" spans="7:12" ht="12.75">
      <c r="G41" s="9">
        <v>20</v>
      </c>
      <c r="H41" s="9">
        <v>47</v>
      </c>
      <c r="I41" s="9">
        <v>67</v>
      </c>
      <c r="J41" s="425">
        <f t="shared" si="2"/>
        <v>2</v>
      </c>
      <c r="K41" s="425">
        <f t="shared" si="2"/>
        <v>4.7</v>
      </c>
      <c r="L41" s="425">
        <f>J41+K41</f>
        <v>6.7</v>
      </c>
    </row>
    <row r="42" spans="7:13" ht="12.75">
      <c r="G42" s="9">
        <f>SUM(G38:G41)</f>
        <v>316</v>
      </c>
      <c r="H42" s="9">
        <f aca="true" t="shared" si="3" ref="H42:M42">SUM(H38:H41)</f>
        <v>715</v>
      </c>
      <c r="I42" s="9">
        <f t="shared" si="3"/>
        <v>1031</v>
      </c>
      <c r="J42" s="9">
        <f t="shared" si="3"/>
        <v>31.6</v>
      </c>
      <c r="K42" s="9">
        <f t="shared" si="3"/>
        <v>71.50000000000001</v>
      </c>
      <c r="L42" s="9">
        <f t="shared" si="3"/>
        <v>103.10000000000001</v>
      </c>
      <c r="M42" s="9">
        <f t="shared" si="3"/>
        <v>0</v>
      </c>
    </row>
  </sheetData>
  <sheetProtection/>
  <mergeCells count="15">
    <mergeCell ref="E6:I6"/>
    <mergeCell ref="J6:L6"/>
    <mergeCell ref="D6:D7"/>
    <mergeCell ref="J29:L29"/>
    <mergeCell ref="J30:L30"/>
    <mergeCell ref="J31:L31"/>
    <mergeCell ref="A4:K4"/>
    <mergeCell ref="J32:K32"/>
    <mergeCell ref="A1:J1"/>
    <mergeCell ref="K1:L1"/>
    <mergeCell ref="A2:L2"/>
    <mergeCell ref="K5:M5"/>
    <mergeCell ref="A6:A7"/>
    <mergeCell ref="B6:B7"/>
    <mergeCell ref="C6:C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view="pageBreakPreview" zoomScale="86" zoomScaleNormal="85" zoomScaleSheetLayoutView="86" zoomScalePageLayoutView="0" workbookViewId="0" topLeftCell="A13">
      <selection activeCell="Y25" sqref="Y25"/>
    </sheetView>
  </sheetViews>
  <sheetFormatPr defaultColWidth="9.140625" defaultRowHeight="12.75"/>
  <cols>
    <col min="1" max="1" width="4.8515625" style="0" customWidth="1"/>
    <col min="2" max="2" width="19.57421875" style="0" customWidth="1"/>
    <col min="3" max="13" width="7.00390625" style="0" customWidth="1"/>
    <col min="14" max="14" width="8.140625" style="0" customWidth="1"/>
    <col min="15" max="15" width="7.7109375" style="0" customWidth="1"/>
    <col min="16" max="17" width="7.00390625" style="0" customWidth="1"/>
    <col min="18" max="18" width="7.8515625" style="0" customWidth="1"/>
    <col min="19" max="19" width="10.57421875" style="502" customWidth="1"/>
    <col min="20" max="20" width="9.8515625" style="502" customWidth="1"/>
    <col min="21" max="21" width="8.7109375" style="0" customWidth="1"/>
    <col min="22" max="22" width="9.7109375" style="0" customWidth="1"/>
    <col min="28" max="28" width="11.00390625" style="0" customWidth="1"/>
    <col min="29" max="30" width="8.8515625" style="0" hidden="1" customWidth="1"/>
  </cols>
  <sheetData>
    <row r="2" spans="7:20" ht="12.75">
      <c r="G2" s="583"/>
      <c r="H2" s="583"/>
      <c r="I2" s="583"/>
      <c r="J2" s="583"/>
      <c r="K2" s="583"/>
      <c r="L2" s="583"/>
      <c r="M2" s="583"/>
      <c r="N2" s="583"/>
      <c r="O2" s="583"/>
      <c r="P2" s="1"/>
      <c r="Q2" s="1"/>
      <c r="R2" s="1"/>
      <c r="T2" s="503" t="s">
        <v>60</v>
      </c>
    </row>
    <row r="3" spans="1:21" ht="15">
      <c r="A3" s="625" t="s">
        <v>58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</row>
    <row r="4" spans="1:256" ht="15.75">
      <c r="A4" s="586" t="s">
        <v>747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6" spans="1:21" ht="15">
      <c r="A6" s="626" t="s">
        <v>797</v>
      </c>
      <c r="B6" s="626"/>
      <c r="C6" s="626"/>
      <c r="D6" s="626"/>
      <c r="E6" s="626"/>
      <c r="F6" s="626"/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</row>
    <row r="7" spans="1:21" ht="15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122"/>
      <c r="T7" s="122"/>
      <c r="U7" s="48"/>
    </row>
    <row r="8" spans="1:21" ht="15.75">
      <c r="A8" s="37" t="s">
        <v>1003</v>
      </c>
      <c r="B8" s="37"/>
      <c r="C8" s="15"/>
      <c r="D8" s="33"/>
      <c r="E8" s="33"/>
      <c r="F8" s="33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122"/>
      <c r="T8" s="122"/>
      <c r="U8" s="48"/>
    </row>
    <row r="10" spans="21:256" ht="15">
      <c r="U10" s="618" t="s">
        <v>461</v>
      </c>
      <c r="V10" s="618"/>
      <c r="W10" s="16"/>
      <c r="X10" s="16"/>
      <c r="Y10" s="16"/>
      <c r="Z10" s="16"/>
      <c r="AA10" s="16"/>
      <c r="AB10" s="577"/>
      <c r="AC10" s="577"/>
      <c r="AD10" s="577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2.75" customHeight="1">
      <c r="A11" s="623" t="s">
        <v>2</v>
      </c>
      <c r="B11" s="623" t="s">
        <v>112</v>
      </c>
      <c r="C11" s="601" t="s">
        <v>156</v>
      </c>
      <c r="D11" s="602"/>
      <c r="E11" s="602"/>
      <c r="F11" s="603"/>
      <c r="G11" s="615" t="s">
        <v>835</v>
      </c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7"/>
      <c r="S11" s="619" t="s">
        <v>245</v>
      </c>
      <c r="T11" s="620"/>
      <c r="U11" s="620"/>
      <c r="V11" s="620"/>
      <c r="W11" s="135"/>
      <c r="X11" s="135"/>
      <c r="Y11" s="135"/>
      <c r="Z11" s="135"/>
      <c r="AA11" s="135"/>
      <c r="AB11" s="135"/>
      <c r="AC11" s="135"/>
      <c r="AD11" s="13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2.75">
      <c r="A12" s="624"/>
      <c r="B12" s="624"/>
      <c r="C12" s="604"/>
      <c r="D12" s="605"/>
      <c r="E12" s="605"/>
      <c r="F12" s="606"/>
      <c r="G12" s="564" t="s">
        <v>175</v>
      </c>
      <c r="H12" s="589"/>
      <c r="I12" s="589"/>
      <c r="J12" s="565"/>
      <c r="K12" s="564" t="s">
        <v>176</v>
      </c>
      <c r="L12" s="589"/>
      <c r="M12" s="589"/>
      <c r="N12" s="565"/>
      <c r="O12" s="563" t="s">
        <v>18</v>
      </c>
      <c r="P12" s="563"/>
      <c r="Q12" s="563"/>
      <c r="R12" s="563"/>
      <c r="S12" s="621"/>
      <c r="T12" s="622"/>
      <c r="U12" s="622"/>
      <c r="V12" s="622"/>
      <c r="W12" s="135"/>
      <c r="X12" s="135"/>
      <c r="Y12" s="135"/>
      <c r="Z12" s="135"/>
      <c r="AA12" s="135"/>
      <c r="AB12" s="135"/>
      <c r="AC12" s="135"/>
      <c r="AD12" s="13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38.25">
      <c r="A13" s="183"/>
      <c r="B13" s="183"/>
      <c r="C13" s="182" t="s">
        <v>246</v>
      </c>
      <c r="D13" s="182" t="s">
        <v>247</v>
      </c>
      <c r="E13" s="182" t="s">
        <v>248</v>
      </c>
      <c r="F13" s="182" t="s">
        <v>92</v>
      </c>
      <c r="G13" s="182" t="s">
        <v>246</v>
      </c>
      <c r="H13" s="182" t="s">
        <v>247</v>
      </c>
      <c r="I13" s="182" t="s">
        <v>248</v>
      </c>
      <c r="J13" s="182" t="s">
        <v>18</v>
      </c>
      <c r="K13" s="182" t="s">
        <v>246</v>
      </c>
      <c r="L13" s="182" t="s">
        <v>247</v>
      </c>
      <c r="M13" s="182" t="s">
        <v>248</v>
      </c>
      <c r="N13" s="182" t="s">
        <v>92</v>
      </c>
      <c r="O13" s="182" t="s">
        <v>246</v>
      </c>
      <c r="P13" s="182" t="s">
        <v>247</v>
      </c>
      <c r="Q13" s="182" t="s">
        <v>248</v>
      </c>
      <c r="R13" s="182" t="s">
        <v>18</v>
      </c>
      <c r="S13" s="40" t="s">
        <v>457</v>
      </c>
      <c r="T13" s="40" t="s">
        <v>458</v>
      </c>
      <c r="U13" s="5" t="s">
        <v>459</v>
      </c>
      <c r="V13" s="283" t="s">
        <v>460</v>
      </c>
      <c r="W13" s="135"/>
      <c r="X13" s="135"/>
      <c r="Y13" s="135"/>
      <c r="Z13" s="135"/>
      <c r="AA13" s="135"/>
      <c r="AB13" s="135"/>
      <c r="AC13" s="135"/>
      <c r="AD13" s="13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>
      <c r="A14" s="161">
        <v>1</v>
      </c>
      <c r="B14" s="184">
        <v>2</v>
      </c>
      <c r="C14" s="161">
        <v>3</v>
      </c>
      <c r="D14" s="161">
        <v>4</v>
      </c>
      <c r="E14" s="184">
        <v>5</v>
      </c>
      <c r="F14" s="161">
        <v>6</v>
      </c>
      <c r="G14" s="161">
        <v>7</v>
      </c>
      <c r="H14" s="184">
        <v>8</v>
      </c>
      <c r="I14" s="161">
        <v>9</v>
      </c>
      <c r="J14" s="161">
        <v>10</v>
      </c>
      <c r="K14" s="184">
        <v>11</v>
      </c>
      <c r="L14" s="161">
        <v>12</v>
      </c>
      <c r="M14" s="161">
        <v>13</v>
      </c>
      <c r="N14" s="184">
        <v>14</v>
      </c>
      <c r="O14" s="161">
        <v>15</v>
      </c>
      <c r="P14" s="161">
        <v>16</v>
      </c>
      <c r="Q14" s="184">
        <v>17</v>
      </c>
      <c r="R14" s="161">
        <v>18</v>
      </c>
      <c r="S14" s="504">
        <v>19</v>
      </c>
      <c r="T14" s="505">
        <v>20</v>
      </c>
      <c r="U14" s="161">
        <v>21</v>
      </c>
      <c r="V14" s="161">
        <v>22</v>
      </c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</row>
    <row r="15" spans="1:256" ht="25.5">
      <c r="A15" s="19"/>
      <c r="B15" s="186" t="s">
        <v>233</v>
      </c>
      <c r="C15" s="171"/>
      <c r="D15" s="171"/>
      <c r="E15" s="171"/>
      <c r="F15" s="501"/>
      <c r="G15" s="390"/>
      <c r="H15" s="390"/>
      <c r="I15" s="390"/>
      <c r="J15" s="501"/>
      <c r="K15" s="390"/>
      <c r="L15" s="390"/>
      <c r="M15" s="390"/>
      <c r="N15" s="390"/>
      <c r="O15" s="390"/>
      <c r="P15" s="390"/>
      <c r="Q15" s="390"/>
      <c r="R15" s="390"/>
      <c r="S15" s="443"/>
      <c r="T15" s="443"/>
      <c r="U15" s="443"/>
      <c r="V15" s="443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2.75">
      <c r="A16" s="3">
        <v>1</v>
      </c>
      <c r="B16" s="186" t="s">
        <v>181</v>
      </c>
      <c r="C16" s="524">
        <v>25.336799999999997</v>
      </c>
      <c r="D16" s="524">
        <v>9.8532</v>
      </c>
      <c r="E16" s="524"/>
      <c r="F16" s="533">
        <f>C16+D16</f>
        <v>35.19</v>
      </c>
      <c r="G16" s="526">
        <v>22.485599999999998</v>
      </c>
      <c r="H16" s="526">
        <v>8.7444</v>
      </c>
      <c r="I16" s="526"/>
      <c r="J16" s="533">
        <f>G16+H16</f>
        <v>31.229999999999997</v>
      </c>
      <c r="K16" s="526"/>
      <c r="L16" s="526"/>
      <c r="M16" s="526"/>
      <c r="N16" s="526">
        <f>K16+L16+M16</f>
        <v>0</v>
      </c>
      <c r="O16" s="526">
        <f aca="true" t="shared" si="0" ref="O16:Q20">G16+K16</f>
        <v>22.485599999999998</v>
      </c>
      <c r="P16" s="526">
        <f t="shared" si="0"/>
        <v>8.7444</v>
      </c>
      <c r="Q16" s="526">
        <f t="shared" si="0"/>
        <v>0</v>
      </c>
      <c r="R16" s="526">
        <f>O16+P16</f>
        <v>31.229999999999997</v>
      </c>
      <c r="S16" s="526">
        <v>5.8464</v>
      </c>
      <c r="T16" s="526">
        <v>2.2736</v>
      </c>
      <c r="U16" s="526"/>
      <c r="V16" s="526">
        <f>S16+T16+U16</f>
        <v>8.120000000000001</v>
      </c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8" ht="12.75">
      <c r="A17" s="3">
        <v>2</v>
      </c>
      <c r="B17" s="187" t="s">
        <v>128</v>
      </c>
      <c r="C17" s="526">
        <v>220.284</v>
      </c>
      <c r="D17" s="526">
        <v>85.666</v>
      </c>
      <c r="E17" s="526"/>
      <c r="F17" s="533">
        <f>C17+D17</f>
        <v>305.95</v>
      </c>
      <c r="G17" s="526">
        <v>210.1464</v>
      </c>
      <c r="H17" s="526">
        <v>81.7236</v>
      </c>
      <c r="I17" s="526"/>
      <c r="J17" s="533">
        <f>G17+H17</f>
        <v>291.87</v>
      </c>
      <c r="K17" s="526">
        <v>465.9336</v>
      </c>
      <c r="L17" s="526">
        <v>181.19639999999998</v>
      </c>
      <c r="M17" s="526"/>
      <c r="N17" s="526">
        <f>K17+L17+M17</f>
        <v>647.13</v>
      </c>
      <c r="O17" s="526">
        <f t="shared" si="0"/>
        <v>676.08</v>
      </c>
      <c r="P17" s="526">
        <f t="shared" si="0"/>
        <v>262.91999999999996</v>
      </c>
      <c r="Q17" s="526">
        <f t="shared" si="0"/>
        <v>0</v>
      </c>
      <c r="R17" s="526">
        <f>O17+P17</f>
        <v>939</v>
      </c>
      <c r="S17" s="526">
        <v>75.81599999999999</v>
      </c>
      <c r="T17" s="526">
        <v>29.484</v>
      </c>
      <c r="U17" s="526"/>
      <c r="V17" s="526">
        <f>S17+T17+U17</f>
        <v>105.29999999999998</v>
      </c>
      <c r="Y17" s="581"/>
      <c r="Z17" s="581"/>
      <c r="AA17" s="581"/>
      <c r="AB17" s="581"/>
    </row>
    <row r="18" spans="1:22" ht="25.5">
      <c r="A18" s="3">
        <v>3</v>
      </c>
      <c r="B18" s="186" t="s">
        <v>129</v>
      </c>
      <c r="C18" s="526">
        <v>6.336</v>
      </c>
      <c r="D18" s="526">
        <v>2.4640000000000004</v>
      </c>
      <c r="E18" s="526"/>
      <c r="F18" s="533">
        <f>C18+D18</f>
        <v>8.8</v>
      </c>
      <c r="G18" s="526">
        <v>5.94</v>
      </c>
      <c r="H18" s="526">
        <v>2.31</v>
      </c>
      <c r="I18" s="526"/>
      <c r="J18" s="533">
        <f>G18+H18</f>
        <v>8.25</v>
      </c>
      <c r="K18" s="526"/>
      <c r="L18" s="526"/>
      <c r="M18" s="526"/>
      <c r="N18" s="526">
        <f>K18+L18+M18</f>
        <v>0</v>
      </c>
      <c r="O18" s="526">
        <f t="shared" si="0"/>
        <v>5.94</v>
      </c>
      <c r="P18" s="526">
        <f t="shared" si="0"/>
        <v>2.31</v>
      </c>
      <c r="Q18" s="526">
        <f t="shared" si="0"/>
        <v>0</v>
      </c>
      <c r="R18" s="526">
        <f>O18+P18</f>
        <v>8.25</v>
      </c>
      <c r="S18" s="526">
        <v>1.4687999999999999</v>
      </c>
      <c r="T18" s="526">
        <v>0.5712</v>
      </c>
      <c r="U18" s="526"/>
      <c r="V18" s="526">
        <f>S18+T18+U18</f>
        <v>2.04</v>
      </c>
    </row>
    <row r="19" spans="1:22" ht="12.75">
      <c r="A19" s="3">
        <v>4</v>
      </c>
      <c r="B19" s="187" t="s">
        <v>130</v>
      </c>
      <c r="C19" s="526">
        <v>8.0064</v>
      </c>
      <c r="D19" s="526">
        <v>3.1135999999999995</v>
      </c>
      <c r="E19" s="526"/>
      <c r="F19" s="533">
        <f>C19+D19</f>
        <v>11.12</v>
      </c>
      <c r="G19" s="526">
        <v>8.136000000000001</v>
      </c>
      <c r="H19" s="526">
        <v>3.164</v>
      </c>
      <c r="I19" s="526"/>
      <c r="J19" s="533">
        <f>G19+H19</f>
        <v>11.3</v>
      </c>
      <c r="K19" s="526"/>
      <c r="L19" s="526"/>
      <c r="M19" s="526"/>
      <c r="N19" s="526">
        <f>K19+L19+M19</f>
        <v>0</v>
      </c>
      <c r="O19" s="526">
        <f t="shared" si="0"/>
        <v>8.136000000000001</v>
      </c>
      <c r="P19" s="526">
        <f t="shared" si="0"/>
        <v>3.164</v>
      </c>
      <c r="Q19" s="526">
        <f t="shared" si="0"/>
        <v>0</v>
      </c>
      <c r="R19" s="526">
        <f>O19+P19</f>
        <v>11.3</v>
      </c>
      <c r="S19" s="526">
        <v>3.0959999999999996</v>
      </c>
      <c r="T19" s="526">
        <v>1.204</v>
      </c>
      <c r="U19" s="526"/>
      <c r="V19" s="526">
        <f>S19+T19+U19</f>
        <v>4.3</v>
      </c>
    </row>
    <row r="20" spans="1:22" ht="25.5">
      <c r="A20" s="3">
        <v>5</v>
      </c>
      <c r="B20" s="186" t="s">
        <v>131</v>
      </c>
      <c r="C20" s="526">
        <v>44.5392</v>
      </c>
      <c r="D20" s="526">
        <v>17.3208</v>
      </c>
      <c r="E20" s="526"/>
      <c r="F20" s="533">
        <f>C20+D20</f>
        <v>61.86</v>
      </c>
      <c r="G20" s="526">
        <v>44.5392</v>
      </c>
      <c r="H20" s="526">
        <v>17.3208</v>
      </c>
      <c r="I20" s="526"/>
      <c r="J20" s="533">
        <f>G20+H20</f>
        <v>61.86</v>
      </c>
      <c r="K20" s="526">
        <v>388.44</v>
      </c>
      <c r="L20" s="526">
        <v>151.06</v>
      </c>
      <c r="M20" s="526"/>
      <c r="N20" s="526">
        <f>K20+L20+M20</f>
        <v>539.5</v>
      </c>
      <c r="O20" s="526">
        <f t="shared" si="0"/>
        <v>432.9792</v>
      </c>
      <c r="P20" s="526">
        <f t="shared" si="0"/>
        <v>168.3808</v>
      </c>
      <c r="Q20" s="526">
        <f t="shared" si="0"/>
        <v>0</v>
      </c>
      <c r="R20" s="526">
        <f>O20+P20</f>
        <v>601.36</v>
      </c>
      <c r="S20" s="526">
        <v>8.9064</v>
      </c>
      <c r="T20" s="526">
        <v>3.4635999999999996</v>
      </c>
      <c r="U20" s="526"/>
      <c r="V20" s="526">
        <f>S20+T20+U20</f>
        <v>12.37</v>
      </c>
    </row>
    <row r="21" spans="1:22" s="16" customFormat="1" ht="12.75">
      <c r="A21" s="281"/>
      <c r="B21" s="294" t="s">
        <v>92</v>
      </c>
      <c r="C21" s="524">
        <f>SUM(C16:C20)</f>
        <v>304.50239999999997</v>
      </c>
      <c r="D21" s="524">
        <f aca="true" t="shared" si="1" ref="D21:V21">SUM(D16:D20)</f>
        <v>118.4176</v>
      </c>
      <c r="E21" s="524">
        <f t="shared" si="1"/>
        <v>0</v>
      </c>
      <c r="F21" s="524">
        <f t="shared" si="1"/>
        <v>422.92</v>
      </c>
      <c r="G21" s="524">
        <f t="shared" si="1"/>
        <v>291.2472</v>
      </c>
      <c r="H21" s="524">
        <f t="shared" si="1"/>
        <v>113.2628</v>
      </c>
      <c r="I21" s="524">
        <f t="shared" si="1"/>
        <v>0</v>
      </c>
      <c r="J21" s="533">
        <f t="shared" si="1"/>
        <v>404.51000000000005</v>
      </c>
      <c r="K21" s="524">
        <f t="shared" si="1"/>
        <v>854.3736</v>
      </c>
      <c r="L21" s="524">
        <f t="shared" si="1"/>
        <v>332.2564</v>
      </c>
      <c r="M21" s="524">
        <f t="shared" si="1"/>
        <v>0</v>
      </c>
      <c r="N21" s="524">
        <f t="shared" si="1"/>
        <v>1186.63</v>
      </c>
      <c r="O21" s="524">
        <f t="shared" si="1"/>
        <v>1145.6208000000001</v>
      </c>
      <c r="P21" s="524">
        <f t="shared" si="1"/>
        <v>445.51919999999996</v>
      </c>
      <c r="Q21" s="524">
        <f t="shared" si="1"/>
        <v>0</v>
      </c>
      <c r="R21" s="524">
        <f t="shared" si="1"/>
        <v>1591.1399999999999</v>
      </c>
      <c r="S21" s="524">
        <f t="shared" si="1"/>
        <v>95.1336</v>
      </c>
      <c r="T21" s="524">
        <f t="shared" si="1"/>
        <v>36.9964</v>
      </c>
      <c r="U21" s="524">
        <f t="shared" si="1"/>
        <v>0</v>
      </c>
      <c r="V21" s="524">
        <f t="shared" si="1"/>
        <v>132.13</v>
      </c>
    </row>
    <row r="22" spans="1:22" ht="25.5">
      <c r="A22" s="3"/>
      <c r="B22" s="188" t="s">
        <v>234</v>
      </c>
      <c r="C22" s="526"/>
      <c r="D22" s="526"/>
      <c r="E22" s="526"/>
      <c r="F22" s="525"/>
      <c r="G22" s="526"/>
      <c r="H22" s="526"/>
      <c r="I22" s="526"/>
      <c r="J22" s="525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</row>
    <row r="23" spans="1:22" ht="12.75">
      <c r="A23" s="3">
        <v>6</v>
      </c>
      <c r="B23" s="186" t="s">
        <v>183</v>
      </c>
      <c r="C23" s="526"/>
      <c r="D23" s="526"/>
      <c r="E23" s="526"/>
      <c r="F23" s="525"/>
      <c r="G23" s="526"/>
      <c r="H23" s="526"/>
      <c r="I23" s="526"/>
      <c r="J23" s="525"/>
      <c r="K23" s="526"/>
      <c r="L23" s="526"/>
      <c r="M23" s="526"/>
      <c r="N23" s="526"/>
      <c r="O23" s="526"/>
      <c r="P23" s="526"/>
      <c r="Q23" s="526"/>
      <c r="R23" s="526"/>
      <c r="S23" s="526">
        <v>76.03</v>
      </c>
      <c r="T23" s="526">
        <v>18.24</v>
      </c>
      <c r="U23" s="526"/>
      <c r="V23" s="526">
        <f>S23+T23+U23</f>
        <v>94.27</v>
      </c>
    </row>
    <row r="24" spans="1:22" ht="12.75">
      <c r="A24" s="3">
        <v>7</v>
      </c>
      <c r="B24" s="187" t="s">
        <v>133</v>
      </c>
      <c r="C24" s="526"/>
      <c r="D24" s="526"/>
      <c r="E24" s="526"/>
      <c r="F24" s="525"/>
      <c r="G24" s="526"/>
      <c r="H24" s="526"/>
      <c r="I24" s="526"/>
      <c r="J24" s="525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</row>
    <row r="25" spans="1:22" ht="25.5">
      <c r="A25" s="3">
        <v>8</v>
      </c>
      <c r="B25" s="186" t="s">
        <v>855</v>
      </c>
      <c r="C25" s="526"/>
      <c r="D25" s="526"/>
      <c r="E25" s="526"/>
      <c r="F25" s="525"/>
      <c r="G25" s="526"/>
      <c r="H25" s="526"/>
      <c r="I25" s="526"/>
      <c r="J25" s="525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</row>
    <row r="26" spans="1:22" ht="12.75">
      <c r="A26" s="9"/>
      <c r="B26" s="187" t="s">
        <v>92</v>
      </c>
      <c r="C26" s="527">
        <f aca="true" t="shared" si="2" ref="C26:V26">C23+C24+C25</f>
        <v>0</v>
      </c>
      <c r="D26" s="527">
        <f t="shared" si="2"/>
        <v>0</v>
      </c>
      <c r="E26" s="527">
        <f t="shared" si="2"/>
        <v>0</v>
      </c>
      <c r="F26" s="527">
        <f t="shared" si="2"/>
        <v>0</v>
      </c>
      <c r="G26" s="527">
        <f t="shared" si="2"/>
        <v>0</v>
      </c>
      <c r="H26" s="527">
        <f t="shared" si="2"/>
        <v>0</v>
      </c>
      <c r="I26" s="527">
        <f t="shared" si="2"/>
        <v>0</v>
      </c>
      <c r="J26" s="527">
        <f t="shared" si="2"/>
        <v>0</v>
      </c>
      <c r="K26" s="527">
        <f t="shared" si="2"/>
        <v>0</v>
      </c>
      <c r="L26" s="527">
        <f t="shared" si="2"/>
        <v>0</v>
      </c>
      <c r="M26" s="527">
        <f t="shared" si="2"/>
        <v>0</v>
      </c>
      <c r="N26" s="527">
        <f t="shared" si="2"/>
        <v>0</v>
      </c>
      <c r="O26" s="527">
        <f t="shared" si="2"/>
        <v>0</v>
      </c>
      <c r="P26" s="527">
        <f t="shared" si="2"/>
        <v>0</v>
      </c>
      <c r="Q26" s="527">
        <f t="shared" si="2"/>
        <v>0</v>
      </c>
      <c r="R26" s="527">
        <f t="shared" si="2"/>
        <v>0</v>
      </c>
      <c r="S26" s="527">
        <f t="shared" si="2"/>
        <v>76.03</v>
      </c>
      <c r="T26" s="527">
        <f t="shared" si="2"/>
        <v>18.24</v>
      </c>
      <c r="U26" s="527">
        <f t="shared" si="2"/>
        <v>0</v>
      </c>
      <c r="V26" s="527">
        <f t="shared" si="2"/>
        <v>94.27</v>
      </c>
    </row>
    <row r="27" spans="1:22" ht="12.75">
      <c r="A27" s="9"/>
      <c r="B27" s="187" t="s">
        <v>36</v>
      </c>
      <c r="C27" s="527">
        <f>C21+C26</f>
        <v>304.50239999999997</v>
      </c>
      <c r="D27" s="527">
        <f aca="true" t="shared" si="3" ref="D27:V27">D21+D26</f>
        <v>118.4176</v>
      </c>
      <c r="E27" s="527">
        <f t="shared" si="3"/>
        <v>0</v>
      </c>
      <c r="F27" s="527">
        <f t="shared" si="3"/>
        <v>422.92</v>
      </c>
      <c r="G27" s="527">
        <f t="shared" si="3"/>
        <v>291.2472</v>
      </c>
      <c r="H27" s="527">
        <f t="shared" si="3"/>
        <v>113.2628</v>
      </c>
      <c r="I27" s="527">
        <f t="shared" si="3"/>
        <v>0</v>
      </c>
      <c r="J27" s="527">
        <f t="shared" si="3"/>
        <v>404.51000000000005</v>
      </c>
      <c r="K27" s="527">
        <f t="shared" si="3"/>
        <v>854.3736</v>
      </c>
      <c r="L27" s="527">
        <f t="shared" si="3"/>
        <v>332.2564</v>
      </c>
      <c r="M27" s="527">
        <f t="shared" si="3"/>
        <v>0</v>
      </c>
      <c r="N27" s="527">
        <f t="shared" si="3"/>
        <v>1186.63</v>
      </c>
      <c r="O27" s="527">
        <f t="shared" si="3"/>
        <v>1145.6208000000001</v>
      </c>
      <c r="P27" s="527">
        <f t="shared" si="3"/>
        <v>445.51919999999996</v>
      </c>
      <c r="Q27" s="527">
        <f t="shared" si="3"/>
        <v>0</v>
      </c>
      <c r="R27" s="527">
        <f t="shared" si="3"/>
        <v>1591.1399999999999</v>
      </c>
      <c r="S27" s="527">
        <f t="shared" si="3"/>
        <v>171.1636</v>
      </c>
      <c r="T27" s="527">
        <f t="shared" si="3"/>
        <v>55.2364</v>
      </c>
      <c r="U27" s="527">
        <f t="shared" si="3"/>
        <v>0</v>
      </c>
      <c r="V27" s="527">
        <f t="shared" si="3"/>
        <v>226.39999999999998</v>
      </c>
    </row>
    <row r="28" spans="1:22" ht="12.75">
      <c r="A28" s="13"/>
      <c r="B28" s="506"/>
      <c r="C28" s="507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7"/>
      <c r="Q28" s="507"/>
      <c r="R28" s="507"/>
      <c r="S28" s="508"/>
      <c r="T28" s="508"/>
      <c r="U28" s="507"/>
      <c r="V28" s="507"/>
    </row>
    <row r="30" spans="1:32" ht="25.5" customHeight="1">
      <c r="A30" s="530" t="s">
        <v>1004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99" t="s">
        <v>12</v>
      </c>
      <c r="T30" s="599"/>
      <c r="U30" s="88"/>
      <c r="V30" s="15"/>
      <c r="W30" s="16"/>
      <c r="X30" s="16"/>
      <c r="Y30" s="16"/>
      <c r="Z30" s="16"/>
      <c r="AA30" s="16"/>
      <c r="AE30" s="16"/>
      <c r="AF30" s="16"/>
    </row>
    <row r="31" spans="2:32" ht="12.75" customHeight="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599" t="s">
        <v>13</v>
      </c>
      <c r="S31" s="599"/>
      <c r="T31" s="599"/>
      <c r="U31" s="599"/>
      <c r="V31" s="88"/>
      <c r="W31" s="88"/>
      <c r="X31" s="88"/>
      <c r="Y31" s="88"/>
      <c r="Z31" s="88"/>
      <c r="AA31" s="88"/>
      <c r="AB31" s="88"/>
      <c r="AC31" s="88"/>
      <c r="AD31" s="88"/>
      <c r="AE31" s="16"/>
      <c r="AF31" s="16"/>
    </row>
    <row r="32" spans="2:37" ht="12.75" customHeight="1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599" t="s">
        <v>19</v>
      </c>
      <c r="S32" s="599"/>
      <c r="T32" s="599"/>
      <c r="U32" s="599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</row>
    <row r="33" spans="1:32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37" t="s">
        <v>85</v>
      </c>
      <c r="T33" s="37"/>
      <c r="U33" s="1"/>
      <c r="V33" s="1"/>
      <c r="W33" s="15"/>
      <c r="X33" s="15"/>
      <c r="Y33" s="15"/>
      <c r="Z33" s="15"/>
      <c r="AE33" s="15"/>
      <c r="AF33" s="15"/>
    </row>
    <row r="40" spans="8:10" ht="12.75">
      <c r="H40" s="31">
        <v>72</v>
      </c>
      <c r="I40" s="31">
        <v>28</v>
      </c>
      <c r="J40" s="20" t="s">
        <v>981</v>
      </c>
    </row>
    <row r="41" spans="7:10" ht="12.75">
      <c r="G41">
        <v>4.3</v>
      </c>
      <c r="H41" s="425">
        <f>G41*H40/100</f>
        <v>3.0959999999999996</v>
      </c>
      <c r="I41" s="425">
        <f>G41*I40/100</f>
        <v>1.204</v>
      </c>
      <c r="J41" s="425">
        <f>SUM(H41:I41)</f>
        <v>4.3</v>
      </c>
    </row>
    <row r="45" spans="5:7" ht="12.75">
      <c r="E45">
        <v>16.38</v>
      </c>
      <c r="F45">
        <v>18.81</v>
      </c>
      <c r="G45">
        <f aca="true" t="shared" si="4" ref="G45:G50">E45+F45</f>
        <v>35.19</v>
      </c>
    </row>
    <row r="46" spans="5:7" ht="12.75">
      <c r="E46">
        <v>142.51</v>
      </c>
      <c r="F46">
        <v>163.44</v>
      </c>
      <c r="G46">
        <f t="shared" si="4"/>
        <v>305.95</v>
      </c>
    </row>
    <row r="47" spans="5:7" ht="12.75">
      <c r="E47">
        <v>33.36</v>
      </c>
      <c r="F47">
        <v>28.5</v>
      </c>
      <c r="G47">
        <f t="shared" si="4"/>
        <v>61.86</v>
      </c>
    </row>
    <row r="48" spans="5:13" ht="12.75">
      <c r="E48">
        <v>4.1</v>
      </c>
      <c r="F48">
        <v>4.7</v>
      </c>
      <c r="G48">
        <f t="shared" si="4"/>
        <v>8.8</v>
      </c>
      <c r="L48">
        <v>388.44</v>
      </c>
      <c r="M48">
        <v>151.06</v>
      </c>
    </row>
    <row r="49" spans="5:7" ht="12.75">
      <c r="E49">
        <v>5.3</v>
      </c>
      <c r="F49">
        <v>5.82</v>
      </c>
      <c r="G49">
        <f t="shared" si="4"/>
        <v>11.120000000000001</v>
      </c>
    </row>
    <row r="50" spans="5:7" ht="12.75">
      <c r="E50">
        <f>SUM(E45:E49)</f>
        <v>201.65</v>
      </c>
      <c r="F50">
        <f>SUM(F45:F49)</f>
        <v>221.26999999999998</v>
      </c>
      <c r="G50">
        <f t="shared" si="4"/>
        <v>422.91999999999996</v>
      </c>
    </row>
    <row r="53" spans="5:8" ht="12.75">
      <c r="E53" s="16" t="s">
        <v>997</v>
      </c>
      <c r="F53" s="16" t="s">
        <v>998</v>
      </c>
      <c r="H53" s="16" t="s">
        <v>999</v>
      </c>
    </row>
    <row r="54" spans="5:9" ht="12.75">
      <c r="E54">
        <v>8.86</v>
      </c>
      <c r="F54">
        <v>9.18</v>
      </c>
      <c r="G54">
        <f>E54+F54</f>
        <v>18.04</v>
      </c>
      <c r="H54">
        <v>13.19</v>
      </c>
      <c r="I54">
        <f>G54+H54</f>
        <v>31.229999999999997</v>
      </c>
    </row>
    <row r="55" spans="5:9" ht="12.75">
      <c r="E55">
        <v>76.98</v>
      </c>
      <c r="F55">
        <v>88.76</v>
      </c>
      <c r="G55">
        <f>E55+F55</f>
        <v>165.74</v>
      </c>
      <c r="H55">
        <v>126.13</v>
      </c>
      <c r="I55">
        <f>G55+H55</f>
        <v>291.87</v>
      </c>
    </row>
    <row r="56" spans="5:9" ht="12.75">
      <c r="E56">
        <v>15.4</v>
      </c>
      <c r="F56">
        <v>21.72</v>
      </c>
      <c r="G56">
        <f>E56+F56</f>
        <v>37.12</v>
      </c>
      <c r="H56">
        <v>24.74</v>
      </c>
      <c r="I56">
        <f>G56+H56</f>
        <v>61.86</v>
      </c>
    </row>
    <row r="57" spans="5:9" ht="12.75">
      <c r="E57">
        <v>2.21</v>
      </c>
      <c r="F57">
        <v>2.74</v>
      </c>
      <c r="G57">
        <f>E57+F57</f>
        <v>4.95</v>
      </c>
      <c r="H57">
        <v>3.3</v>
      </c>
      <c r="I57">
        <f>G57+H57</f>
        <v>8.25</v>
      </c>
    </row>
    <row r="58" spans="5:11" ht="12.75">
      <c r="E58">
        <v>1.86</v>
      </c>
      <c r="F58">
        <v>-109.58</v>
      </c>
      <c r="G58">
        <f>E58+F58</f>
        <v>-107.72</v>
      </c>
      <c r="H58">
        <v>4.52</v>
      </c>
      <c r="I58">
        <f>G58+H58</f>
        <v>-103.2</v>
      </c>
      <c r="J58">
        <v>114.5</v>
      </c>
      <c r="K58">
        <f>J58+I58</f>
        <v>11.299999999999997</v>
      </c>
    </row>
    <row r="59" spans="5:9" ht="12.75">
      <c r="E59">
        <f>SUM(E54:E58)</f>
        <v>105.31</v>
      </c>
      <c r="F59">
        <f>SUM(F54:F58)</f>
        <v>12.819999999999993</v>
      </c>
      <c r="G59">
        <f>SUM(G54:G58)</f>
        <v>118.13</v>
      </c>
      <c r="H59">
        <f>SUM(H54:H58)</f>
        <v>171.88000000000002</v>
      </c>
      <c r="I59">
        <f>SUM(I54:I58)</f>
        <v>290.01000000000005</v>
      </c>
    </row>
    <row r="64" spans="6:9" ht="12.75">
      <c r="F64">
        <v>26000</v>
      </c>
      <c r="G64">
        <v>6.21</v>
      </c>
      <c r="H64">
        <v>210</v>
      </c>
      <c r="I64">
        <f>F64*G64*H64/100000</f>
        <v>339.066</v>
      </c>
    </row>
    <row r="65" spans="6:9" ht="12.75">
      <c r="F65">
        <v>19000</v>
      </c>
      <c r="G65">
        <v>7.37</v>
      </c>
      <c r="H65">
        <v>220</v>
      </c>
      <c r="I65">
        <f>F65*G65*H65/100000</f>
        <v>308.066</v>
      </c>
    </row>
    <row r="66" ht="12.75">
      <c r="I66">
        <f>SUM(I64:I65)</f>
        <v>647.132</v>
      </c>
    </row>
    <row r="69" ht="12.75">
      <c r="F69" s="16" t="s">
        <v>1000</v>
      </c>
    </row>
    <row r="70" spans="7:8" ht="12.75">
      <c r="G70">
        <v>22.485599999999998</v>
      </c>
      <c r="H70">
        <v>8.7444</v>
      </c>
    </row>
    <row r="71" spans="7:8" ht="12.75">
      <c r="G71">
        <v>210.1464</v>
      </c>
      <c r="H71">
        <v>81.7236</v>
      </c>
    </row>
    <row r="72" spans="7:8" ht="12.75">
      <c r="G72">
        <v>44.5392</v>
      </c>
      <c r="H72">
        <v>17.3208</v>
      </c>
    </row>
    <row r="73" spans="7:8" ht="12.75">
      <c r="G73">
        <v>5.94</v>
      </c>
      <c r="H73">
        <v>2.31</v>
      </c>
    </row>
    <row r="74" spans="7:8" ht="12.75">
      <c r="G74">
        <v>-74.304</v>
      </c>
      <c r="H74">
        <v>-28.896</v>
      </c>
    </row>
  </sheetData>
  <sheetProtection/>
  <mergeCells count="18">
    <mergeCell ref="R31:U31"/>
    <mergeCell ref="R32:U32"/>
    <mergeCell ref="G2:O2"/>
    <mergeCell ref="A3:U3"/>
    <mergeCell ref="A4:U4"/>
    <mergeCell ref="A6:U6"/>
    <mergeCell ref="S30:T30"/>
    <mergeCell ref="O12:R12"/>
    <mergeCell ref="Y17:AB17"/>
    <mergeCell ref="G11:R11"/>
    <mergeCell ref="U10:V10"/>
    <mergeCell ref="S11:V12"/>
    <mergeCell ref="AB10:AD10"/>
    <mergeCell ref="A11:A12"/>
    <mergeCell ref="B11:B12"/>
    <mergeCell ref="C11:F12"/>
    <mergeCell ref="G12:J12"/>
    <mergeCell ref="K12:N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view="pageBreakPreview" zoomScale="80" zoomScaleSheetLayoutView="80" zoomScalePageLayoutView="0" workbookViewId="0" topLeftCell="A1">
      <selection activeCell="A30" sqref="A30"/>
    </sheetView>
  </sheetViews>
  <sheetFormatPr defaultColWidth="9.140625" defaultRowHeight="12.75"/>
  <cols>
    <col min="1" max="1" width="7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265" t="s">
        <v>527</v>
      </c>
    </row>
    <row r="2" spans="1:15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</row>
    <row r="3" spans="1:11" ht="1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5" ht="18">
      <c r="A4" s="673" t="s">
        <v>526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</row>
    <row r="5" spans="1:15" ht="15">
      <c r="A5" s="528" t="s">
        <v>1003</v>
      </c>
      <c r="B5" s="222"/>
      <c r="C5" s="222"/>
      <c r="D5" s="222"/>
      <c r="E5" s="222"/>
      <c r="F5" s="222"/>
      <c r="G5" s="222"/>
      <c r="H5" s="222"/>
      <c r="I5" s="222"/>
      <c r="J5" s="222"/>
      <c r="K5" s="221"/>
      <c r="M5" s="855" t="s">
        <v>837</v>
      </c>
      <c r="N5" s="855"/>
      <c r="O5" s="855"/>
    </row>
    <row r="6" spans="1:15" ht="44.25" customHeight="1">
      <c r="A6" s="745" t="s">
        <v>2</v>
      </c>
      <c r="B6" s="745" t="s">
        <v>3</v>
      </c>
      <c r="C6" s="745" t="s">
        <v>305</v>
      </c>
      <c r="D6" s="751" t="s">
        <v>306</v>
      </c>
      <c r="E6" s="751" t="s">
        <v>307</v>
      </c>
      <c r="F6" s="751" t="s">
        <v>308</v>
      </c>
      <c r="G6" s="751" t="s">
        <v>309</v>
      </c>
      <c r="H6" s="745" t="s">
        <v>310</v>
      </c>
      <c r="I6" s="745"/>
      <c r="J6" s="745" t="s">
        <v>311</v>
      </c>
      <c r="K6" s="745"/>
      <c r="L6" s="745" t="s">
        <v>312</v>
      </c>
      <c r="M6" s="745"/>
      <c r="N6" s="745" t="s">
        <v>313</v>
      </c>
      <c r="O6" s="745"/>
    </row>
    <row r="7" spans="1:15" ht="54" customHeight="1">
      <c r="A7" s="745"/>
      <c r="B7" s="745"/>
      <c r="C7" s="745"/>
      <c r="D7" s="752"/>
      <c r="E7" s="752"/>
      <c r="F7" s="752"/>
      <c r="G7" s="752"/>
      <c r="H7" s="256" t="s">
        <v>314</v>
      </c>
      <c r="I7" s="256" t="s">
        <v>315</v>
      </c>
      <c r="J7" s="256" t="s">
        <v>314</v>
      </c>
      <c r="K7" s="256" t="s">
        <v>315</v>
      </c>
      <c r="L7" s="256" t="s">
        <v>314</v>
      </c>
      <c r="M7" s="256" t="s">
        <v>315</v>
      </c>
      <c r="N7" s="256" t="s">
        <v>314</v>
      </c>
      <c r="O7" s="256" t="s">
        <v>315</v>
      </c>
    </row>
    <row r="8" spans="1:15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  <c r="H8" s="225" t="s">
        <v>267</v>
      </c>
      <c r="I8" s="225" t="s">
        <v>286</v>
      </c>
      <c r="J8" s="225" t="s">
        <v>287</v>
      </c>
      <c r="K8" s="225" t="s">
        <v>288</v>
      </c>
      <c r="L8" s="225" t="s">
        <v>316</v>
      </c>
      <c r="M8" s="225" t="s">
        <v>317</v>
      </c>
      <c r="N8" s="225" t="s">
        <v>318</v>
      </c>
      <c r="O8" s="225" t="s">
        <v>319</v>
      </c>
    </row>
    <row r="9" spans="1:15" ht="12.75">
      <c r="A9" s="98">
        <v>1</v>
      </c>
      <c r="B9" s="395" t="s">
        <v>923</v>
      </c>
      <c r="C9" s="856" t="s">
        <v>927</v>
      </c>
      <c r="D9" s="857"/>
      <c r="E9" s="857"/>
      <c r="F9" s="857"/>
      <c r="G9" s="857"/>
      <c r="H9" s="857"/>
      <c r="I9" s="857"/>
      <c r="J9" s="857"/>
      <c r="K9" s="857"/>
      <c r="L9" s="857"/>
      <c r="M9" s="857"/>
      <c r="N9" s="857"/>
      <c r="O9" s="858"/>
    </row>
    <row r="10" spans="1:15" ht="12.75">
      <c r="A10" s="98">
        <v>2</v>
      </c>
      <c r="B10" s="395" t="s">
        <v>924</v>
      </c>
      <c r="C10" s="859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1"/>
    </row>
    <row r="11" spans="1:15" ht="12.75">
      <c r="A11" s="98">
        <v>3</v>
      </c>
      <c r="B11" s="395" t="s">
        <v>925</v>
      </c>
      <c r="C11" s="859"/>
      <c r="D11" s="860"/>
      <c r="E11" s="860"/>
      <c r="F11" s="860"/>
      <c r="G11" s="860"/>
      <c r="H11" s="860"/>
      <c r="I11" s="860"/>
      <c r="J11" s="860"/>
      <c r="K11" s="860"/>
      <c r="L11" s="860"/>
      <c r="M11" s="860"/>
      <c r="N11" s="860"/>
      <c r="O11" s="861"/>
    </row>
    <row r="12" spans="1:15" ht="12.75">
      <c r="A12" s="98">
        <v>4</v>
      </c>
      <c r="B12" s="395" t="s">
        <v>926</v>
      </c>
      <c r="C12" s="862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4"/>
    </row>
    <row r="13" spans="1:15" ht="15">
      <c r="A13" s="98">
        <v>5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</row>
    <row r="14" spans="1:15" ht="15">
      <c r="A14" s="98">
        <v>6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</row>
    <row r="15" spans="1:15" ht="12.75">
      <c r="A15" s="98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8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8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8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98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2.75">
      <c r="A20" s="98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98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2.75">
      <c r="A22" s="98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101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2.75">
      <c r="A24" s="101" t="s">
        <v>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95" t="s">
        <v>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7" spans="1:15" ht="12.75">
      <c r="A27" s="228"/>
      <c r="B27" s="228"/>
      <c r="C27" s="228"/>
      <c r="D27" s="228"/>
      <c r="L27" s="666" t="s">
        <v>12</v>
      </c>
      <c r="M27" s="666"/>
      <c r="N27" s="666"/>
      <c r="O27" s="666"/>
    </row>
    <row r="28" spans="1:15" ht="12.75">
      <c r="A28" s="228"/>
      <c r="B28" s="228"/>
      <c r="C28" s="228"/>
      <c r="D28" s="228"/>
      <c r="L28" s="666" t="s">
        <v>13</v>
      </c>
      <c r="M28" s="666"/>
      <c r="N28" s="666"/>
      <c r="O28" s="666"/>
    </row>
    <row r="29" spans="1:15" ht="12.75">
      <c r="A29" s="228"/>
      <c r="B29" s="228"/>
      <c r="C29" s="228"/>
      <c r="D29" s="228"/>
      <c r="L29" s="666" t="s">
        <v>88</v>
      </c>
      <c r="M29" s="666"/>
      <c r="N29" s="666"/>
      <c r="O29" s="666"/>
    </row>
    <row r="30" spans="1:15" ht="12.75">
      <c r="A30" s="530" t="s">
        <v>1004</v>
      </c>
      <c r="C30" s="228"/>
      <c r="D30" s="228"/>
      <c r="L30" s="667" t="s">
        <v>85</v>
      </c>
      <c r="M30" s="667"/>
      <c r="N30" s="667"/>
      <c r="O30" s="233"/>
    </row>
  </sheetData>
  <sheetProtection/>
  <mergeCells count="20">
    <mergeCell ref="L28:O28"/>
    <mergeCell ref="L29:O29"/>
    <mergeCell ref="L30:N30"/>
    <mergeCell ref="G6:G7"/>
    <mergeCell ref="H6:I6"/>
    <mergeCell ref="J6:K6"/>
    <mergeCell ref="L6:M6"/>
    <mergeCell ref="N6:O6"/>
    <mergeCell ref="L27:O27"/>
    <mergeCell ref="C9:O12"/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90" zoomScaleSheetLayoutView="90" zoomScalePageLayoutView="0" workbookViewId="0" topLeftCell="A4">
      <selection activeCell="A34" sqref="A34"/>
    </sheetView>
  </sheetViews>
  <sheetFormatPr defaultColWidth="9.140625" defaultRowHeight="12.75"/>
  <cols>
    <col min="1" max="1" width="8.57421875" style="228" customWidth="1"/>
    <col min="2" max="2" width="16.421875" style="228" customWidth="1"/>
    <col min="3" max="3" width="12.00390625" style="228" customWidth="1"/>
    <col min="4" max="4" width="15.140625" style="228" customWidth="1"/>
    <col min="5" max="5" width="8.7109375" style="228" customWidth="1"/>
    <col min="6" max="6" width="7.28125" style="228" customWidth="1"/>
    <col min="7" max="7" width="7.421875" style="228" customWidth="1"/>
    <col min="8" max="8" width="6.28125" style="228" customWidth="1"/>
    <col min="9" max="9" width="6.57421875" style="228" customWidth="1"/>
    <col min="10" max="10" width="6.7109375" style="228" customWidth="1"/>
    <col min="11" max="11" width="7.140625" style="228" customWidth="1"/>
    <col min="12" max="12" width="8.140625" style="228" customWidth="1"/>
    <col min="13" max="13" width="9.28125" style="228" customWidth="1"/>
    <col min="14" max="15" width="11.421875" style="228" customWidth="1"/>
    <col min="16" max="16" width="11.28125" style="228" customWidth="1"/>
    <col min="17" max="16384" width="9.140625" style="228" customWidth="1"/>
  </cols>
  <sheetData>
    <row r="1" spans="8:12" ht="12.75">
      <c r="H1" s="667"/>
      <c r="I1" s="667"/>
      <c r="L1" s="231" t="s">
        <v>528</v>
      </c>
    </row>
    <row r="2" spans="4:12" ht="12.75">
      <c r="D2" s="667" t="s">
        <v>481</v>
      </c>
      <c r="E2" s="667"/>
      <c r="F2" s="667"/>
      <c r="G2" s="667"/>
      <c r="H2" s="230"/>
      <c r="I2" s="230"/>
      <c r="L2" s="231"/>
    </row>
    <row r="3" spans="1:13" s="232" customFormat="1" ht="15.75">
      <c r="A3" s="866" t="s">
        <v>751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</row>
    <row r="4" spans="1:13" s="232" customFormat="1" ht="20.25" customHeight="1">
      <c r="A4" s="866" t="s">
        <v>872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</row>
    <row r="6" spans="1:10" ht="15">
      <c r="A6" s="528" t="s">
        <v>1003</v>
      </c>
      <c r="B6" s="222"/>
      <c r="C6" s="222"/>
      <c r="D6" s="235"/>
      <c r="E6" s="235"/>
      <c r="F6" s="235"/>
      <c r="G6" s="235"/>
      <c r="H6" s="235"/>
      <c r="I6" s="235"/>
      <c r="J6" s="235"/>
    </row>
    <row r="8" spans="1:16" s="236" customFormat="1" ht="1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677" t="s">
        <v>837</v>
      </c>
      <c r="L8" s="677"/>
      <c r="M8" s="677"/>
      <c r="N8" s="677"/>
      <c r="O8" s="677"/>
      <c r="P8" s="677"/>
    </row>
    <row r="9" spans="1:16" s="236" customFormat="1" ht="20.25" customHeight="1">
      <c r="A9" s="751" t="s">
        <v>2</v>
      </c>
      <c r="B9" s="751" t="s">
        <v>3</v>
      </c>
      <c r="C9" s="768" t="s">
        <v>269</v>
      </c>
      <c r="D9" s="768" t="s">
        <v>270</v>
      </c>
      <c r="E9" s="865" t="s">
        <v>271</v>
      </c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</row>
    <row r="10" spans="1:16" s="236" customFormat="1" ht="35.25" customHeight="1">
      <c r="A10" s="867"/>
      <c r="B10" s="867"/>
      <c r="C10" s="769"/>
      <c r="D10" s="769"/>
      <c r="E10" s="328" t="s">
        <v>830</v>
      </c>
      <c r="F10" s="328" t="s">
        <v>272</v>
      </c>
      <c r="G10" s="328" t="s">
        <v>273</v>
      </c>
      <c r="H10" s="328" t="s">
        <v>274</v>
      </c>
      <c r="I10" s="328" t="s">
        <v>275</v>
      </c>
      <c r="J10" s="328" t="s">
        <v>276</v>
      </c>
      <c r="K10" s="328" t="s">
        <v>277</v>
      </c>
      <c r="L10" s="328" t="s">
        <v>278</v>
      </c>
      <c r="M10" s="328" t="s">
        <v>831</v>
      </c>
      <c r="N10" s="249" t="s">
        <v>832</v>
      </c>
      <c r="O10" s="249" t="s">
        <v>833</v>
      </c>
      <c r="P10" s="249" t="s">
        <v>834</v>
      </c>
    </row>
    <row r="11" spans="1:16" s="236" customFormat="1" ht="12.75" customHeight="1">
      <c r="A11" s="239">
        <v>1</v>
      </c>
      <c r="B11" s="239">
        <v>2</v>
      </c>
      <c r="C11" s="239">
        <v>3</v>
      </c>
      <c r="D11" s="239">
        <v>4</v>
      </c>
      <c r="E11" s="239">
        <v>5</v>
      </c>
      <c r="F11" s="239">
        <v>6</v>
      </c>
      <c r="G11" s="239">
        <v>7</v>
      </c>
      <c r="H11" s="239">
        <v>8</v>
      </c>
      <c r="I11" s="239">
        <v>9</v>
      </c>
      <c r="J11" s="239">
        <v>10</v>
      </c>
      <c r="K11" s="239">
        <v>11</v>
      </c>
      <c r="L11" s="239">
        <v>12</v>
      </c>
      <c r="M11" s="239">
        <v>13</v>
      </c>
      <c r="N11" s="239">
        <v>14</v>
      </c>
      <c r="O11" s="239">
        <v>15</v>
      </c>
      <c r="P11" s="239">
        <v>16</v>
      </c>
    </row>
    <row r="12" spans="1:16" ht="12.75">
      <c r="A12" s="159">
        <v>1</v>
      </c>
      <c r="B12" s="395" t="s">
        <v>923</v>
      </c>
      <c r="C12" s="181">
        <v>282</v>
      </c>
      <c r="D12" s="181">
        <f aca="true" t="shared" si="0" ref="D12:M15">C12</f>
        <v>282</v>
      </c>
      <c r="E12" s="181">
        <f t="shared" si="0"/>
        <v>282</v>
      </c>
      <c r="F12" s="181">
        <f t="shared" si="0"/>
        <v>282</v>
      </c>
      <c r="G12" s="181">
        <f t="shared" si="0"/>
        <v>282</v>
      </c>
      <c r="H12" s="181">
        <f t="shared" si="0"/>
        <v>282</v>
      </c>
      <c r="I12" s="181">
        <f t="shared" si="0"/>
        <v>282</v>
      </c>
      <c r="J12" s="181">
        <f t="shared" si="0"/>
        <v>282</v>
      </c>
      <c r="K12" s="181">
        <f t="shared" si="0"/>
        <v>282</v>
      </c>
      <c r="L12" s="181">
        <f t="shared" si="0"/>
        <v>282</v>
      </c>
      <c r="M12" s="181">
        <f t="shared" si="0"/>
        <v>282</v>
      </c>
      <c r="N12" s="181">
        <f>M12</f>
        <v>282</v>
      </c>
      <c r="O12" s="158"/>
      <c r="P12" s="158"/>
    </row>
    <row r="13" spans="1:16" ht="12.75">
      <c r="A13" s="159">
        <v>2</v>
      </c>
      <c r="B13" s="395" t="s">
        <v>924</v>
      </c>
      <c r="C13" s="181">
        <v>105</v>
      </c>
      <c r="D13" s="181">
        <f t="shared" si="0"/>
        <v>105</v>
      </c>
      <c r="E13" s="181">
        <f t="shared" si="0"/>
        <v>105</v>
      </c>
      <c r="F13" s="181">
        <f t="shared" si="0"/>
        <v>105</v>
      </c>
      <c r="G13" s="181">
        <f t="shared" si="0"/>
        <v>105</v>
      </c>
      <c r="H13" s="181">
        <f t="shared" si="0"/>
        <v>105</v>
      </c>
      <c r="I13" s="181">
        <f t="shared" si="0"/>
        <v>105</v>
      </c>
      <c r="J13" s="181">
        <f t="shared" si="0"/>
        <v>105</v>
      </c>
      <c r="K13" s="181">
        <f t="shared" si="0"/>
        <v>105</v>
      </c>
      <c r="L13" s="181">
        <f t="shared" si="0"/>
        <v>105</v>
      </c>
      <c r="M13" s="181">
        <f t="shared" si="0"/>
        <v>105</v>
      </c>
      <c r="N13" s="181">
        <f>M13</f>
        <v>105</v>
      </c>
      <c r="O13" s="158"/>
      <c r="P13" s="158"/>
    </row>
    <row r="14" spans="1:16" ht="12.75">
      <c r="A14" s="159">
        <v>3</v>
      </c>
      <c r="B14" s="395" t="s">
        <v>925</v>
      </c>
      <c r="C14" s="181">
        <v>15</v>
      </c>
      <c r="D14" s="181">
        <f t="shared" si="0"/>
        <v>15</v>
      </c>
      <c r="E14" s="181">
        <f t="shared" si="0"/>
        <v>15</v>
      </c>
      <c r="F14" s="181">
        <f t="shared" si="0"/>
        <v>15</v>
      </c>
      <c r="G14" s="181">
        <f t="shared" si="0"/>
        <v>15</v>
      </c>
      <c r="H14" s="181">
        <f t="shared" si="0"/>
        <v>15</v>
      </c>
      <c r="I14" s="181">
        <f t="shared" si="0"/>
        <v>15</v>
      </c>
      <c r="J14" s="181">
        <f t="shared" si="0"/>
        <v>15</v>
      </c>
      <c r="K14" s="181">
        <f t="shared" si="0"/>
        <v>15</v>
      </c>
      <c r="L14" s="181">
        <f t="shared" si="0"/>
        <v>15</v>
      </c>
      <c r="M14" s="181">
        <f t="shared" si="0"/>
        <v>15</v>
      </c>
      <c r="N14" s="181">
        <f>M14</f>
        <v>15</v>
      </c>
      <c r="O14" s="158"/>
      <c r="P14" s="158"/>
    </row>
    <row r="15" spans="1:16" s="151" customFormat="1" ht="12.75" customHeight="1">
      <c r="A15" s="159">
        <v>4</v>
      </c>
      <c r="B15" s="395" t="s">
        <v>926</v>
      </c>
      <c r="C15" s="181">
        <v>24</v>
      </c>
      <c r="D15" s="181">
        <f t="shared" si="0"/>
        <v>24</v>
      </c>
      <c r="E15" s="181">
        <f t="shared" si="0"/>
        <v>24</v>
      </c>
      <c r="F15" s="181">
        <f t="shared" si="0"/>
        <v>24</v>
      </c>
      <c r="G15" s="181">
        <f t="shared" si="0"/>
        <v>24</v>
      </c>
      <c r="H15" s="181">
        <f t="shared" si="0"/>
        <v>24</v>
      </c>
      <c r="I15" s="181">
        <f t="shared" si="0"/>
        <v>24</v>
      </c>
      <c r="J15" s="181">
        <f t="shared" si="0"/>
        <v>24</v>
      </c>
      <c r="K15" s="181">
        <f t="shared" si="0"/>
        <v>24</v>
      </c>
      <c r="L15" s="181">
        <f t="shared" si="0"/>
        <v>24</v>
      </c>
      <c r="M15" s="181">
        <f t="shared" si="0"/>
        <v>24</v>
      </c>
      <c r="N15" s="181">
        <f>M15</f>
        <v>24</v>
      </c>
      <c r="O15" s="154"/>
      <c r="P15" s="154"/>
    </row>
    <row r="16" spans="1:16" s="151" customFormat="1" ht="12.75" customHeight="1">
      <c r="A16" s="159">
        <v>5</v>
      </c>
      <c r="B16" s="242"/>
      <c r="C16" s="242"/>
      <c r="D16" s="242"/>
      <c r="E16" s="242"/>
      <c r="F16" s="242"/>
      <c r="G16" s="242"/>
      <c r="H16" s="242"/>
      <c r="I16" s="242"/>
      <c r="J16" s="154"/>
      <c r="K16" s="154"/>
      <c r="L16" s="154"/>
      <c r="M16" s="154"/>
      <c r="N16" s="154"/>
      <c r="O16" s="154"/>
      <c r="P16" s="154"/>
    </row>
    <row r="17" spans="1:16" s="151" customFormat="1" ht="12.75" customHeight="1">
      <c r="A17" s="159">
        <v>6</v>
      </c>
      <c r="B17" s="242"/>
      <c r="C17" s="242"/>
      <c r="D17" s="242"/>
      <c r="E17" s="242"/>
      <c r="F17" s="242"/>
      <c r="G17" s="242"/>
      <c r="H17" s="242"/>
      <c r="I17" s="242"/>
      <c r="J17" s="154"/>
      <c r="K17" s="154"/>
      <c r="L17" s="154"/>
      <c r="M17" s="154"/>
      <c r="N17" s="154"/>
      <c r="O17" s="154"/>
      <c r="P17" s="154"/>
    </row>
    <row r="18" spans="1:16" ht="12.75" customHeight="1">
      <c r="A18" s="159">
        <v>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</row>
    <row r="19" spans="1:16" ht="12.75">
      <c r="A19" s="159">
        <v>8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</row>
    <row r="20" spans="1:16" ht="12.75">
      <c r="A20" s="159">
        <v>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</row>
    <row r="21" spans="1:16" ht="12.75">
      <c r="A21" s="159">
        <v>10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1:16" ht="12.75">
      <c r="A22" s="159">
        <v>11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</row>
    <row r="23" spans="1:16" ht="12.75">
      <c r="A23" s="159">
        <v>12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</row>
    <row r="24" spans="1:16" ht="12.75">
      <c r="A24" s="159">
        <v>13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ht="12.75">
      <c r="A25" s="159">
        <v>14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16" ht="12.75">
      <c r="A26" s="181" t="s">
        <v>7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16" ht="12.75">
      <c r="A27" s="181" t="s">
        <v>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</row>
    <row r="28" spans="1:16" ht="12.75">
      <c r="A28" s="158" t="s">
        <v>18</v>
      </c>
      <c r="B28" s="158"/>
      <c r="C28" s="181">
        <f>SUM(C12:C27)</f>
        <v>426</v>
      </c>
      <c r="D28" s="181">
        <f aca="true" t="shared" si="1" ref="D28:N28">SUM(D12:D27)</f>
        <v>426</v>
      </c>
      <c r="E28" s="181">
        <f t="shared" si="1"/>
        <v>426</v>
      </c>
      <c r="F28" s="181">
        <f t="shared" si="1"/>
        <v>426</v>
      </c>
      <c r="G28" s="181">
        <f t="shared" si="1"/>
        <v>426</v>
      </c>
      <c r="H28" s="181">
        <f t="shared" si="1"/>
        <v>426</v>
      </c>
      <c r="I28" s="181">
        <f t="shared" si="1"/>
        <v>426</v>
      </c>
      <c r="J28" s="181">
        <f t="shared" si="1"/>
        <v>426</v>
      </c>
      <c r="K28" s="181">
        <f t="shared" si="1"/>
        <v>426</v>
      </c>
      <c r="L28" s="181">
        <f t="shared" si="1"/>
        <v>426</v>
      </c>
      <c r="M28" s="181">
        <f t="shared" si="1"/>
        <v>426</v>
      </c>
      <c r="N28" s="181">
        <f t="shared" si="1"/>
        <v>426</v>
      </c>
      <c r="O28" s="158"/>
      <c r="P28" s="158"/>
    </row>
    <row r="31" spans="8:13" ht="12.75">
      <c r="H31" s="666" t="s">
        <v>12</v>
      </c>
      <c r="I31" s="666"/>
      <c r="J31" s="666"/>
      <c r="K31" s="666"/>
      <c r="L31" s="666"/>
      <c r="M31" s="666"/>
    </row>
    <row r="32" spans="8:13" ht="12.75">
      <c r="H32" s="666" t="s">
        <v>13</v>
      </c>
      <c r="I32" s="666"/>
      <c r="J32" s="666"/>
      <c r="K32" s="666"/>
      <c r="L32" s="666"/>
      <c r="M32" s="666"/>
    </row>
    <row r="33" spans="8:13" ht="12.75">
      <c r="H33" s="666" t="s">
        <v>88</v>
      </c>
      <c r="I33" s="666"/>
      <c r="J33" s="666"/>
      <c r="K33" s="666"/>
      <c r="L33" s="666"/>
      <c r="M33" s="666"/>
    </row>
    <row r="34" spans="1:11" ht="12.75">
      <c r="A34" s="530" t="s">
        <v>1004</v>
      </c>
      <c r="H34" s="667" t="s">
        <v>85</v>
      </c>
      <c r="I34" s="667"/>
      <c r="J34" s="667"/>
      <c r="K34" s="667"/>
    </row>
  </sheetData>
  <sheetProtection/>
  <mergeCells count="14">
    <mergeCell ref="H34:K34"/>
    <mergeCell ref="H1:I1"/>
    <mergeCell ref="A3:M3"/>
    <mergeCell ref="A4:M4"/>
    <mergeCell ref="A9:A10"/>
    <mergeCell ref="B9:B10"/>
    <mergeCell ref="D2:G2"/>
    <mergeCell ref="C9:C10"/>
    <mergeCell ref="D9:D10"/>
    <mergeCell ref="K8:P8"/>
    <mergeCell ref="E9:P9"/>
    <mergeCell ref="H31:M31"/>
    <mergeCell ref="H32:M32"/>
    <mergeCell ref="H33:M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90" zoomScaleSheetLayoutView="90" zoomScalePageLayoutView="0" workbookViewId="0" topLeftCell="A13">
      <selection activeCell="I21" sqref="I21"/>
    </sheetView>
  </sheetViews>
  <sheetFormatPr defaultColWidth="9.140625" defaultRowHeight="12.75"/>
  <cols>
    <col min="1" max="1" width="8.57421875" style="228" customWidth="1"/>
    <col min="2" max="2" width="17.8515625" style="228" customWidth="1"/>
    <col min="3" max="3" width="11.140625" style="228" customWidth="1"/>
    <col min="4" max="5" width="9.140625" style="228" customWidth="1"/>
    <col min="6" max="6" width="7.8515625" style="228" customWidth="1"/>
    <col min="7" max="7" width="8.421875" style="228" customWidth="1"/>
    <col min="8" max="8" width="9.28125" style="228" customWidth="1"/>
    <col min="9" max="9" width="10.28125" style="228" customWidth="1"/>
    <col min="10" max="10" width="9.140625" style="228" customWidth="1"/>
    <col min="11" max="11" width="10.140625" style="228" customWidth="1"/>
    <col min="12" max="12" width="11.00390625" style="228" customWidth="1"/>
    <col min="13" max="16384" width="9.140625" style="228" customWidth="1"/>
  </cols>
  <sheetData>
    <row r="1" spans="7:12" ht="12.75">
      <c r="G1" s="667"/>
      <c r="H1" s="667"/>
      <c r="K1" s="868" t="s">
        <v>547</v>
      </c>
      <c r="L1" s="868"/>
    </row>
    <row r="2" spans="3:11" ht="12.75">
      <c r="C2" s="667" t="s">
        <v>634</v>
      </c>
      <c r="D2" s="667"/>
      <c r="E2" s="667"/>
      <c r="F2" s="667"/>
      <c r="G2" s="667"/>
      <c r="H2" s="667"/>
      <c r="I2" s="667"/>
      <c r="K2" s="231"/>
    </row>
    <row r="3" spans="1:12" s="232" customFormat="1" ht="15.75">
      <c r="A3" s="866" t="s">
        <v>751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</row>
    <row r="4" spans="1:12" s="232" customFormat="1" ht="20.25" customHeight="1">
      <c r="A4" s="866" t="s">
        <v>824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</row>
    <row r="6" spans="1:9" ht="15">
      <c r="A6" s="528" t="s">
        <v>1003</v>
      </c>
      <c r="B6" s="222"/>
      <c r="C6" s="222"/>
      <c r="D6" s="235"/>
      <c r="E6" s="235"/>
      <c r="F6" s="235"/>
      <c r="G6" s="235"/>
      <c r="H6" s="235"/>
      <c r="I6" s="235"/>
    </row>
    <row r="7" spans="1:9" ht="12.75">
      <c r="A7" s="233"/>
      <c r="B7" s="235"/>
      <c r="C7" s="235"/>
      <c r="D7" s="235"/>
      <c r="E7" s="235"/>
      <c r="F7" s="235"/>
      <c r="G7" s="235"/>
      <c r="H7" s="235"/>
      <c r="I7" s="235"/>
    </row>
    <row r="8" spans="1:9" ht="12.75">
      <c r="A8" s="233"/>
      <c r="B8" s="235"/>
      <c r="C8" s="235"/>
      <c r="D8" s="235"/>
      <c r="E8" s="235"/>
      <c r="F8" s="235"/>
      <c r="G8" s="235"/>
      <c r="H8" s="235"/>
      <c r="I8" s="235"/>
    </row>
    <row r="9" spans="1:9" ht="12.75">
      <c r="A9" s="870" t="s">
        <v>710</v>
      </c>
      <c r="B9" s="870"/>
      <c r="C9" s="870"/>
      <c r="D9" s="870"/>
      <c r="E9" s="870"/>
      <c r="F9" s="240"/>
      <c r="G9" s="235"/>
      <c r="H9" s="235"/>
      <c r="I9" s="235"/>
    </row>
    <row r="10" spans="1:9" ht="12.75">
      <c r="A10" s="870" t="s">
        <v>711</v>
      </c>
      <c r="B10" s="870"/>
      <c r="C10" s="870"/>
      <c r="D10" s="870"/>
      <c r="E10" s="870"/>
      <c r="F10" s="240"/>
      <c r="G10" s="235"/>
      <c r="H10" s="235"/>
      <c r="I10" s="235"/>
    </row>
    <row r="12" spans="1:12" s="236" customFormat="1" ht="15" customHeight="1">
      <c r="A12" s="228"/>
      <c r="B12" s="228"/>
      <c r="C12" s="228"/>
      <c r="D12" s="228"/>
      <c r="E12" s="228"/>
      <c r="F12" s="228"/>
      <c r="G12" s="228"/>
      <c r="H12" s="228"/>
      <c r="I12" s="228"/>
      <c r="J12" s="677" t="s">
        <v>837</v>
      </c>
      <c r="K12" s="677"/>
      <c r="L12" s="677"/>
    </row>
    <row r="13" spans="1:12" s="236" customFormat="1" ht="20.25" customHeight="1">
      <c r="A13" s="751" t="s">
        <v>75</v>
      </c>
      <c r="B13" s="751" t="s">
        <v>3</v>
      </c>
      <c r="C13" s="768" t="s">
        <v>269</v>
      </c>
      <c r="D13" s="869" t="s">
        <v>658</v>
      </c>
      <c r="E13" s="869"/>
      <c r="F13" s="869"/>
      <c r="G13" s="869"/>
      <c r="H13" s="869"/>
      <c r="I13" s="869"/>
      <c r="J13" s="869"/>
      <c r="K13" s="869"/>
      <c r="L13" s="869"/>
    </row>
    <row r="14" spans="1:12" s="236" customFormat="1" ht="35.25" customHeight="1">
      <c r="A14" s="867"/>
      <c r="B14" s="867"/>
      <c r="C14" s="769"/>
      <c r="D14" s="328" t="s">
        <v>830</v>
      </c>
      <c r="E14" s="328" t="s">
        <v>272</v>
      </c>
      <c r="F14" s="328" t="s">
        <v>273</v>
      </c>
      <c r="G14" s="328" t="s">
        <v>274</v>
      </c>
      <c r="H14" s="328" t="s">
        <v>275</v>
      </c>
      <c r="I14" s="328" t="s">
        <v>276</v>
      </c>
      <c r="J14" s="328" t="s">
        <v>277</v>
      </c>
      <c r="K14" s="328" t="s">
        <v>278</v>
      </c>
      <c r="L14" s="328" t="s">
        <v>831</v>
      </c>
    </row>
    <row r="15" spans="1:12" s="236" customFormat="1" ht="12.75" customHeight="1">
      <c r="A15" s="239">
        <v>1</v>
      </c>
      <c r="B15" s="239">
        <v>2</v>
      </c>
      <c r="C15" s="239">
        <v>3</v>
      </c>
      <c r="D15" s="239">
        <v>4</v>
      </c>
      <c r="E15" s="239">
        <v>5</v>
      </c>
      <c r="F15" s="239">
        <v>6</v>
      </c>
      <c r="G15" s="239">
        <v>7</v>
      </c>
      <c r="H15" s="239">
        <v>8</v>
      </c>
      <c r="I15" s="239">
        <v>9</v>
      </c>
      <c r="J15" s="239">
        <v>10</v>
      </c>
      <c r="K15" s="239">
        <v>11</v>
      </c>
      <c r="L15" s="239">
        <v>12</v>
      </c>
    </row>
    <row r="16" spans="1:12" ht="12.75">
      <c r="A16" s="159">
        <v>1</v>
      </c>
      <c r="B16" s="240" t="s">
        <v>923</v>
      </c>
      <c r="C16" s="181">
        <v>282</v>
      </c>
      <c r="D16" s="181">
        <f>ROUND($C16*94%,0)</f>
        <v>265</v>
      </c>
      <c r="E16" s="181">
        <v>0</v>
      </c>
      <c r="F16" s="520">
        <v>248</v>
      </c>
      <c r="G16" s="181">
        <v>255</v>
      </c>
      <c r="H16" s="181">
        <v>262</v>
      </c>
      <c r="I16" s="181">
        <v>246</v>
      </c>
      <c r="J16" s="181">
        <v>239</v>
      </c>
      <c r="K16" s="181">
        <v>235</v>
      </c>
      <c r="L16" s="181">
        <v>231</v>
      </c>
    </row>
    <row r="17" spans="1:12" ht="12.75">
      <c r="A17" s="159">
        <v>2</v>
      </c>
      <c r="B17" s="158" t="s">
        <v>924</v>
      </c>
      <c r="C17" s="181">
        <v>105</v>
      </c>
      <c r="D17" s="181">
        <f>ROUND($C17*94%,0)</f>
        <v>99</v>
      </c>
      <c r="E17" s="181">
        <v>0</v>
      </c>
      <c r="F17" s="520">
        <v>92</v>
      </c>
      <c r="G17" s="181">
        <v>95</v>
      </c>
      <c r="H17" s="181">
        <v>98</v>
      </c>
      <c r="I17" s="181">
        <v>92</v>
      </c>
      <c r="J17" s="181">
        <v>89</v>
      </c>
      <c r="K17" s="181">
        <v>88</v>
      </c>
      <c r="L17" s="181">
        <v>86</v>
      </c>
    </row>
    <row r="18" spans="1:12" ht="12.75">
      <c r="A18" s="159">
        <v>3</v>
      </c>
      <c r="B18" s="240" t="s">
        <v>925</v>
      </c>
      <c r="C18" s="181">
        <v>15</v>
      </c>
      <c r="D18" s="181">
        <f>ROUND($C18*94%,0)</f>
        <v>14</v>
      </c>
      <c r="E18" s="181">
        <v>0</v>
      </c>
      <c r="F18" s="520">
        <v>13</v>
      </c>
      <c r="G18" s="181">
        <v>14</v>
      </c>
      <c r="H18" s="181">
        <v>14</v>
      </c>
      <c r="I18" s="181">
        <v>13</v>
      </c>
      <c r="J18" s="181">
        <v>13</v>
      </c>
      <c r="K18" s="181">
        <v>13</v>
      </c>
      <c r="L18" s="181">
        <v>12</v>
      </c>
    </row>
    <row r="19" spans="1:12" s="151" customFormat="1" ht="12.75" customHeight="1">
      <c r="A19" s="159">
        <v>4</v>
      </c>
      <c r="B19" s="158" t="s">
        <v>926</v>
      </c>
      <c r="C19" s="181">
        <v>24</v>
      </c>
      <c r="D19" s="181">
        <f>ROUND($C19*94%,0)</f>
        <v>23</v>
      </c>
      <c r="E19" s="181">
        <v>0</v>
      </c>
      <c r="F19" s="520">
        <v>21</v>
      </c>
      <c r="G19" s="181">
        <v>22</v>
      </c>
      <c r="H19" s="181">
        <v>22</v>
      </c>
      <c r="I19" s="181">
        <v>21</v>
      </c>
      <c r="J19" s="181">
        <v>20</v>
      </c>
      <c r="K19" s="181">
        <v>20</v>
      </c>
      <c r="L19" s="181">
        <v>20</v>
      </c>
    </row>
    <row r="20" spans="1:11" s="151" customFormat="1" ht="12.75" customHeight="1">
      <c r="A20" s="159">
        <v>5</v>
      </c>
      <c r="B20" s="242"/>
      <c r="C20" s="242"/>
      <c r="D20" s="242"/>
      <c r="E20" s="242"/>
      <c r="F20" s="242"/>
      <c r="G20" s="242"/>
      <c r="H20" s="242"/>
      <c r="I20" s="154"/>
      <c r="J20" s="154"/>
      <c r="K20" s="154"/>
    </row>
    <row r="21" spans="1:12" s="151" customFormat="1" ht="12.75" customHeight="1">
      <c r="A21" s="159">
        <v>6</v>
      </c>
      <c r="B21" s="242"/>
      <c r="C21" s="242"/>
      <c r="D21" s="242"/>
      <c r="E21" s="242"/>
      <c r="F21" s="242"/>
      <c r="G21" s="242"/>
      <c r="H21" s="242"/>
      <c r="I21" s="154"/>
      <c r="J21" s="154"/>
      <c r="K21" s="154"/>
      <c r="L21" s="154"/>
    </row>
    <row r="22" spans="1:12" ht="12.75" customHeight="1">
      <c r="A22" s="159">
        <v>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2" ht="12.75">
      <c r="A23" s="159">
        <v>8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</row>
    <row r="24" spans="1:12" ht="12.75">
      <c r="A24" s="159">
        <v>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2" ht="12.75">
      <c r="A25" s="159">
        <v>10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2" ht="12.75">
      <c r="A26" s="159">
        <v>11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</row>
    <row r="27" spans="1:12" ht="12.75">
      <c r="A27" s="159">
        <v>12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</row>
    <row r="28" spans="1:12" ht="12.75">
      <c r="A28" s="159">
        <v>13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</row>
    <row r="29" spans="1:12" ht="12.75">
      <c r="A29" s="159">
        <v>14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2" ht="12.75">
      <c r="A30" s="181" t="s">
        <v>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12.75">
      <c r="A31" s="181" t="s">
        <v>7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12" ht="12.75">
      <c r="A32" s="158" t="s">
        <v>18</v>
      </c>
      <c r="B32" s="158"/>
      <c r="C32" s="181">
        <f>SUM(C16:C31)</f>
        <v>426</v>
      </c>
      <c r="D32" s="181">
        <f aca="true" t="shared" si="0" ref="D32:K32">SUM(D16:D31)</f>
        <v>401</v>
      </c>
      <c r="E32" s="181">
        <f t="shared" si="0"/>
        <v>0</v>
      </c>
      <c r="F32" s="181">
        <f t="shared" si="0"/>
        <v>374</v>
      </c>
      <c r="G32" s="181">
        <f t="shared" si="0"/>
        <v>386</v>
      </c>
      <c r="H32" s="181">
        <f t="shared" si="0"/>
        <v>396</v>
      </c>
      <c r="I32" s="181">
        <f t="shared" si="0"/>
        <v>372</v>
      </c>
      <c r="J32" s="181">
        <f t="shared" si="0"/>
        <v>361</v>
      </c>
      <c r="K32" s="181">
        <f t="shared" si="0"/>
        <v>356</v>
      </c>
      <c r="L32" s="181">
        <f>SUM(L16:L31)</f>
        <v>349</v>
      </c>
    </row>
    <row r="33" spans="4:12" ht="12.75">
      <c r="D33" s="521">
        <f>D32/$C32</f>
        <v>0.9413145539906104</v>
      </c>
      <c r="E33" s="521">
        <f aca="true" t="shared" si="1" ref="E33:L33">E32/$C32</f>
        <v>0</v>
      </c>
      <c r="F33" s="521">
        <f t="shared" si="1"/>
        <v>0.8779342723004695</v>
      </c>
      <c r="G33" s="521">
        <f t="shared" si="1"/>
        <v>0.9061032863849765</v>
      </c>
      <c r="H33" s="521">
        <f t="shared" si="1"/>
        <v>0.9295774647887324</v>
      </c>
      <c r="I33" s="521">
        <f t="shared" si="1"/>
        <v>0.8732394366197183</v>
      </c>
      <c r="J33" s="521">
        <f t="shared" si="1"/>
        <v>0.8474178403755869</v>
      </c>
      <c r="K33" s="521">
        <f t="shared" si="1"/>
        <v>0.8356807511737089</v>
      </c>
      <c r="L33" s="521">
        <f t="shared" si="1"/>
        <v>0.8192488262910798</v>
      </c>
    </row>
    <row r="34" ht="12.75">
      <c r="A34" s="228" t="s">
        <v>1009</v>
      </c>
    </row>
    <row r="35" spans="7:12" ht="12.75">
      <c r="G35" s="666" t="s">
        <v>12</v>
      </c>
      <c r="H35" s="666"/>
      <c r="I35" s="666"/>
      <c r="J35" s="666"/>
      <c r="K35" s="666"/>
      <c r="L35" s="666"/>
    </row>
    <row r="36" spans="7:12" ht="12.75">
      <c r="G36" s="666" t="s">
        <v>13</v>
      </c>
      <c r="H36" s="666"/>
      <c r="I36" s="666"/>
      <c r="J36" s="666"/>
      <c r="K36" s="666"/>
      <c r="L36" s="666"/>
    </row>
    <row r="37" spans="7:12" ht="12.75">
      <c r="G37" s="666" t="s">
        <v>88</v>
      </c>
      <c r="H37" s="666"/>
      <c r="I37" s="666"/>
      <c r="J37" s="666"/>
      <c r="K37" s="666"/>
      <c r="L37" s="666"/>
    </row>
    <row r="38" spans="1:10" ht="12.75">
      <c r="A38" s="530" t="s">
        <v>1004</v>
      </c>
      <c r="G38" s="667" t="s">
        <v>85</v>
      </c>
      <c r="H38" s="667"/>
      <c r="I38" s="667"/>
      <c r="J38" s="667"/>
    </row>
    <row r="45" spans="3:5" ht="12.75">
      <c r="C45" s="181">
        <v>282</v>
      </c>
      <c r="D45" s="228">
        <f>C45/C$49*100</f>
        <v>66.19718309859155</v>
      </c>
      <c r="E45" s="228">
        <f>ROUND(F$48*D45/100,0)</f>
        <v>262</v>
      </c>
    </row>
    <row r="46" spans="3:5" ht="12.75">
      <c r="C46" s="181">
        <v>105</v>
      </c>
      <c r="D46" s="228">
        <f>C46/C$49*100</f>
        <v>24.647887323943664</v>
      </c>
      <c r="E46" s="228">
        <f>ROUND(F$48*D46/100,0)</f>
        <v>98</v>
      </c>
    </row>
    <row r="47" spans="3:5" ht="12.75">
      <c r="C47" s="181">
        <v>15</v>
      </c>
      <c r="D47" s="228">
        <f>C47/C$49*100</f>
        <v>3.5211267605633805</v>
      </c>
      <c r="E47" s="228">
        <f>ROUND(F$48*D47/100,0)</f>
        <v>14</v>
      </c>
    </row>
    <row r="48" spans="3:6" ht="12.75">
      <c r="C48" s="181">
        <v>24</v>
      </c>
      <c r="D48" s="228">
        <f>C48/C$49*100</f>
        <v>5.633802816901409</v>
      </c>
      <c r="E48" s="228">
        <f>ROUND(F$48*D48/100,0)</f>
        <v>22</v>
      </c>
      <c r="F48" s="228">
        <v>396</v>
      </c>
    </row>
    <row r="49" spans="3:7" ht="12.75">
      <c r="C49" s="228">
        <f>SUM(C45:C48)</f>
        <v>426</v>
      </c>
      <c r="E49" s="228">
        <f>SUM(E45:E48)</f>
        <v>396</v>
      </c>
      <c r="G49" s="228">
        <f>E49/C49</f>
        <v>0.9295774647887324</v>
      </c>
    </row>
    <row r="51" spans="3:7" ht="12.75">
      <c r="C51" s="228">
        <v>439</v>
      </c>
      <c r="E51" s="228">
        <v>349</v>
      </c>
      <c r="G51" s="228">
        <f>E51/C51</f>
        <v>0.7949886104783599</v>
      </c>
    </row>
  </sheetData>
  <sheetProtection/>
  <mergeCells count="16">
    <mergeCell ref="G37:L37"/>
    <mergeCell ref="G38:J38"/>
    <mergeCell ref="G35:L35"/>
    <mergeCell ref="A9:E9"/>
    <mergeCell ref="A10:E10"/>
    <mergeCell ref="G36:L36"/>
    <mergeCell ref="K1:L1"/>
    <mergeCell ref="G1:H1"/>
    <mergeCell ref="A3:L3"/>
    <mergeCell ref="A4:L4"/>
    <mergeCell ref="A13:A14"/>
    <mergeCell ref="B13:B14"/>
    <mergeCell ref="C13:C14"/>
    <mergeCell ref="C2:I2"/>
    <mergeCell ref="D13:L13"/>
    <mergeCell ref="J12:L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="80" zoomScaleNormal="80" zoomScaleSheetLayoutView="80" zoomScalePageLayoutView="0" workbookViewId="0" topLeftCell="A7">
      <selection activeCell="A33" sqref="A33"/>
    </sheetView>
  </sheetViews>
  <sheetFormatPr defaultColWidth="9.140625" defaultRowHeight="12.75"/>
  <cols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673" t="s">
        <v>0</v>
      </c>
      <c r="D1" s="673"/>
      <c r="E1" s="673"/>
      <c r="F1" s="673"/>
      <c r="G1" s="673"/>
      <c r="H1" s="673"/>
      <c r="I1" s="673"/>
      <c r="J1" s="253"/>
      <c r="K1" s="253"/>
      <c r="L1" s="854" t="s">
        <v>530</v>
      </c>
      <c r="M1" s="854"/>
      <c r="N1" s="253"/>
      <c r="O1" s="253"/>
      <c r="P1" s="253"/>
    </row>
    <row r="2" spans="2:16" ht="21">
      <c r="B2" s="672" t="s">
        <v>747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254"/>
      <c r="N2" s="254"/>
      <c r="O2" s="254"/>
      <c r="P2" s="254"/>
    </row>
    <row r="3" spans="3:16" ht="21"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54"/>
      <c r="O3" s="254"/>
      <c r="P3" s="254"/>
    </row>
    <row r="4" spans="1:13" ht="20.25" customHeight="1">
      <c r="A4" s="881" t="s">
        <v>529</v>
      </c>
      <c r="B4" s="881"/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</row>
    <row r="5" spans="1:14" ht="20.25" customHeight="1">
      <c r="A5" s="528" t="s">
        <v>1003</v>
      </c>
      <c r="B5" s="529"/>
      <c r="C5" s="529"/>
      <c r="D5" s="529"/>
      <c r="E5" s="529"/>
      <c r="F5" s="529"/>
      <c r="G5" s="529"/>
      <c r="H5" s="670" t="s">
        <v>837</v>
      </c>
      <c r="I5" s="670"/>
      <c r="J5" s="670"/>
      <c r="K5" s="670"/>
      <c r="L5" s="670"/>
      <c r="M5" s="670"/>
      <c r="N5" s="108"/>
    </row>
    <row r="6" spans="1:13" ht="15" customHeight="1">
      <c r="A6" s="741" t="s">
        <v>75</v>
      </c>
      <c r="B6" s="741" t="s">
        <v>290</v>
      </c>
      <c r="C6" s="874" t="s">
        <v>421</v>
      </c>
      <c r="D6" s="875"/>
      <c r="E6" s="875"/>
      <c r="F6" s="875"/>
      <c r="G6" s="876"/>
      <c r="H6" s="740" t="s">
        <v>418</v>
      </c>
      <c r="I6" s="740"/>
      <c r="J6" s="740"/>
      <c r="K6" s="740"/>
      <c r="L6" s="740"/>
      <c r="M6" s="741" t="s">
        <v>291</v>
      </c>
    </row>
    <row r="7" spans="1:13" ht="12.75" customHeight="1">
      <c r="A7" s="742"/>
      <c r="B7" s="742"/>
      <c r="C7" s="877"/>
      <c r="D7" s="878"/>
      <c r="E7" s="878"/>
      <c r="F7" s="878"/>
      <c r="G7" s="879"/>
      <c r="H7" s="740"/>
      <c r="I7" s="740"/>
      <c r="J7" s="740"/>
      <c r="K7" s="740"/>
      <c r="L7" s="740"/>
      <c r="M7" s="742"/>
    </row>
    <row r="8" spans="1:13" ht="5.25" customHeight="1">
      <c r="A8" s="742"/>
      <c r="B8" s="742"/>
      <c r="C8" s="877"/>
      <c r="D8" s="878"/>
      <c r="E8" s="878"/>
      <c r="F8" s="878"/>
      <c r="G8" s="879"/>
      <c r="H8" s="740"/>
      <c r="I8" s="740"/>
      <c r="J8" s="740"/>
      <c r="K8" s="740"/>
      <c r="L8" s="740"/>
      <c r="M8" s="742"/>
    </row>
    <row r="9" spans="1:13" ht="68.25" customHeight="1">
      <c r="A9" s="743"/>
      <c r="B9" s="743"/>
      <c r="C9" s="259" t="s">
        <v>292</v>
      </c>
      <c r="D9" s="259" t="s">
        <v>293</v>
      </c>
      <c r="E9" s="259" t="s">
        <v>294</v>
      </c>
      <c r="F9" s="259" t="s">
        <v>295</v>
      </c>
      <c r="G9" s="288" t="s">
        <v>296</v>
      </c>
      <c r="H9" s="287" t="s">
        <v>417</v>
      </c>
      <c r="I9" s="287" t="s">
        <v>422</v>
      </c>
      <c r="J9" s="287" t="s">
        <v>419</v>
      </c>
      <c r="K9" s="287" t="s">
        <v>420</v>
      </c>
      <c r="L9" s="287" t="s">
        <v>48</v>
      </c>
      <c r="M9" s="743"/>
    </row>
    <row r="10" spans="1:13" ht="15">
      <c r="A10" s="260">
        <v>1</v>
      </c>
      <c r="B10" s="260">
        <v>2</v>
      </c>
      <c r="C10" s="260">
        <v>3</v>
      </c>
      <c r="D10" s="260">
        <v>4</v>
      </c>
      <c r="E10" s="260">
        <v>5</v>
      </c>
      <c r="F10" s="260">
        <v>6</v>
      </c>
      <c r="G10" s="260">
        <v>7</v>
      </c>
      <c r="H10" s="260">
        <v>8</v>
      </c>
      <c r="I10" s="260">
        <v>9</v>
      </c>
      <c r="J10" s="260">
        <v>10</v>
      </c>
      <c r="K10" s="260">
        <v>11</v>
      </c>
      <c r="L10" s="260">
        <v>12</v>
      </c>
      <c r="M10" s="260">
        <v>13</v>
      </c>
    </row>
    <row r="11" spans="1:13" ht="15">
      <c r="A11" s="323">
        <v>1</v>
      </c>
      <c r="B11" s="395" t="s">
        <v>923</v>
      </c>
      <c r="C11" s="871" t="s">
        <v>949</v>
      </c>
      <c r="D11" s="871" t="s">
        <v>949</v>
      </c>
      <c r="E11" s="871" t="s">
        <v>949</v>
      </c>
      <c r="F11" s="871" t="s">
        <v>949</v>
      </c>
      <c r="G11" s="871" t="s">
        <v>949</v>
      </c>
      <c r="H11" s="871" t="s">
        <v>949</v>
      </c>
      <c r="I11" s="871" t="s">
        <v>949</v>
      </c>
      <c r="J11" s="871" t="s">
        <v>949</v>
      </c>
      <c r="K11" s="871" t="s">
        <v>949</v>
      </c>
      <c r="L11" s="871" t="s">
        <v>949</v>
      </c>
      <c r="M11" s="871" t="s">
        <v>949</v>
      </c>
    </row>
    <row r="12" spans="1:13" ht="15">
      <c r="A12" s="323">
        <v>2</v>
      </c>
      <c r="B12" s="395" t="s">
        <v>924</v>
      </c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</row>
    <row r="13" spans="1:13" ht="15">
      <c r="A13" s="323">
        <v>3</v>
      </c>
      <c r="B13" s="395" t="s">
        <v>925</v>
      </c>
      <c r="C13" s="872"/>
      <c r="D13" s="872"/>
      <c r="E13" s="872"/>
      <c r="F13" s="872"/>
      <c r="G13" s="872"/>
      <c r="H13" s="872"/>
      <c r="I13" s="872"/>
      <c r="J13" s="872"/>
      <c r="K13" s="872"/>
      <c r="L13" s="872"/>
      <c r="M13" s="872"/>
    </row>
    <row r="14" spans="1:13" ht="15">
      <c r="A14" s="323">
        <v>4</v>
      </c>
      <c r="B14" s="395" t="s">
        <v>926</v>
      </c>
      <c r="C14" s="873"/>
      <c r="D14" s="873"/>
      <c r="E14" s="873"/>
      <c r="F14" s="873"/>
      <c r="G14" s="873"/>
      <c r="H14" s="873"/>
      <c r="I14" s="873"/>
      <c r="J14" s="873"/>
      <c r="K14" s="873"/>
      <c r="L14" s="873"/>
      <c r="M14" s="873"/>
    </row>
    <row r="15" spans="1:13" ht="15">
      <c r="A15" s="323">
        <v>5</v>
      </c>
      <c r="B15" s="260"/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</row>
    <row r="16" spans="1:13" ht="15">
      <c r="A16" s="323">
        <v>6</v>
      </c>
      <c r="B16" s="260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</row>
    <row r="17" spans="1:13" ht="15">
      <c r="A17" s="323">
        <v>7</v>
      </c>
      <c r="B17" s="260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</row>
    <row r="18" spans="1:13" ht="15">
      <c r="A18" s="323">
        <v>8</v>
      </c>
      <c r="B18" s="260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</row>
    <row r="19" spans="1:13" ht="15">
      <c r="A19" s="323">
        <v>9</v>
      </c>
      <c r="B19" s="9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</row>
    <row r="20" spans="1:13" ht="15">
      <c r="A20" s="323">
        <v>10</v>
      </c>
      <c r="B20" s="9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</row>
    <row r="21" spans="1:13" ht="15">
      <c r="A21" s="323">
        <v>11</v>
      </c>
      <c r="B21" s="9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</row>
    <row r="22" spans="1:13" ht="15">
      <c r="A22" s="323">
        <v>12</v>
      </c>
      <c r="B22" s="9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1:13" ht="15">
      <c r="A23" s="323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5">
      <c r="A24" s="323">
        <v>14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.75">
      <c r="A25" s="19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>
      <c r="A27" s="31" t="s">
        <v>18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2:6" ht="16.5" customHeight="1">
      <c r="B28" s="264"/>
      <c r="C28" s="880"/>
      <c r="D28" s="880"/>
      <c r="E28" s="880"/>
      <c r="F28" s="880"/>
    </row>
    <row r="30" spans="1:12" ht="12.75">
      <c r="A30" s="228"/>
      <c r="B30" s="228"/>
      <c r="C30" s="228"/>
      <c r="D30" s="228"/>
      <c r="G30" s="666" t="s">
        <v>12</v>
      </c>
      <c r="H30" s="666"/>
      <c r="I30" s="229"/>
      <c r="J30" s="229"/>
      <c r="K30" s="229"/>
      <c r="L30" s="229"/>
    </row>
    <row r="31" spans="1:13" ht="15" customHeight="1">
      <c r="A31" s="228"/>
      <c r="B31" s="228"/>
      <c r="C31" s="228"/>
      <c r="D31" s="228"/>
      <c r="G31" s="666" t="s">
        <v>13</v>
      </c>
      <c r="H31" s="666"/>
      <c r="I31" s="666"/>
      <c r="J31" s="666"/>
      <c r="K31" s="666"/>
      <c r="L31" s="666"/>
      <c r="M31" s="666"/>
    </row>
    <row r="32" spans="1:13" ht="15" customHeight="1">
      <c r="A32" s="228"/>
      <c r="B32" s="228"/>
      <c r="C32" s="228"/>
      <c r="D32" s="228"/>
      <c r="G32" s="666" t="s">
        <v>88</v>
      </c>
      <c r="H32" s="666"/>
      <c r="I32" s="666"/>
      <c r="J32" s="666"/>
      <c r="K32" s="666"/>
      <c r="L32" s="666"/>
      <c r="M32" s="666"/>
    </row>
    <row r="33" spans="1:12" ht="12.75">
      <c r="A33" s="530" t="s">
        <v>1004</v>
      </c>
      <c r="C33" s="228"/>
      <c r="D33" s="228"/>
      <c r="G33" s="667" t="s">
        <v>85</v>
      </c>
      <c r="H33" s="667"/>
      <c r="I33" s="230"/>
      <c r="J33" s="230"/>
      <c r="K33" s="230"/>
      <c r="L33" s="230"/>
    </row>
  </sheetData>
  <sheetProtection/>
  <mergeCells count="26">
    <mergeCell ref="B2:L2"/>
    <mergeCell ref="L1:M1"/>
    <mergeCell ref="C1:I1"/>
    <mergeCell ref="G33:H33"/>
    <mergeCell ref="C28:F28"/>
    <mergeCell ref="G30:H30"/>
    <mergeCell ref="H6:L8"/>
    <mergeCell ref="H5:M5"/>
    <mergeCell ref="A4:M4"/>
    <mergeCell ref="G31:M31"/>
    <mergeCell ref="G32:M32"/>
    <mergeCell ref="M6:M9"/>
    <mergeCell ref="A6:A9"/>
    <mergeCell ref="B6:B9"/>
    <mergeCell ref="C6:G8"/>
    <mergeCell ref="C11:C14"/>
    <mergeCell ref="D11:D14"/>
    <mergeCell ref="E11:E14"/>
    <mergeCell ref="F11:F14"/>
    <mergeCell ref="M11:M14"/>
    <mergeCell ref="G11:G14"/>
    <mergeCell ref="H11:H14"/>
    <mergeCell ref="I11:I14"/>
    <mergeCell ref="J11:J14"/>
    <mergeCell ref="K11:K14"/>
    <mergeCell ref="L11:L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  <colBreaks count="1" manualBreakCount="1">
    <brk id="13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63" zoomScaleSheetLayoutView="63" zoomScalePageLayoutView="0" workbookViewId="0" topLeftCell="A10">
      <selection activeCell="A46" sqref="A46"/>
    </sheetView>
  </sheetViews>
  <sheetFormatPr defaultColWidth="9.140625" defaultRowHeight="12.75"/>
  <cols>
    <col min="1" max="1" width="40.8515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17.421875" style="0" customWidth="1"/>
  </cols>
  <sheetData>
    <row r="1" spans="1:12" ht="18">
      <c r="A1" s="673" t="s">
        <v>0</v>
      </c>
      <c r="B1" s="673"/>
      <c r="C1" s="673"/>
      <c r="D1" s="673"/>
      <c r="E1" s="673"/>
      <c r="F1" s="265" t="s">
        <v>532</v>
      </c>
      <c r="G1" s="253"/>
      <c r="H1" s="253"/>
      <c r="I1" s="253"/>
      <c r="J1" s="253"/>
      <c r="K1" s="253"/>
      <c r="L1" s="253"/>
    </row>
    <row r="2" spans="1:12" ht="21">
      <c r="A2" s="672" t="s">
        <v>747</v>
      </c>
      <c r="B2" s="672"/>
      <c r="C2" s="672"/>
      <c r="D2" s="672"/>
      <c r="E2" s="672"/>
      <c r="F2" s="672"/>
      <c r="G2" s="254"/>
      <c r="H2" s="254"/>
      <c r="I2" s="254"/>
      <c r="J2" s="254"/>
      <c r="K2" s="254"/>
      <c r="L2" s="254"/>
    </row>
    <row r="3" spans="1:6" ht="12.75">
      <c r="A3" s="175"/>
      <c r="B3" s="175"/>
      <c r="C3" s="175"/>
      <c r="D3" s="175"/>
      <c r="E3" s="175"/>
      <c r="F3" s="175"/>
    </row>
    <row r="4" spans="1:7" ht="18.75">
      <c r="A4" s="885" t="s">
        <v>531</v>
      </c>
      <c r="B4" s="885"/>
      <c r="C4" s="885"/>
      <c r="D4" s="885"/>
      <c r="E4" s="885"/>
      <c r="F4" s="885"/>
      <c r="G4" s="510"/>
    </row>
    <row r="5" spans="1:7" ht="18.75">
      <c r="A5" s="528" t="s">
        <v>1003</v>
      </c>
      <c r="B5" s="266"/>
      <c r="C5" s="266"/>
      <c r="D5" s="266"/>
      <c r="E5" s="266"/>
      <c r="F5" s="266"/>
      <c r="G5" s="266"/>
    </row>
    <row r="6" spans="1:6" ht="31.5">
      <c r="A6" s="267"/>
      <c r="B6" s="268" t="s">
        <v>320</v>
      </c>
      <c r="C6" s="268" t="s">
        <v>321</v>
      </c>
      <c r="D6" s="268" t="s">
        <v>322</v>
      </c>
      <c r="E6" s="269"/>
      <c r="F6" s="269"/>
    </row>
    <row r="7" spans="1:6" ht="25.5">
      <c r="A7" s="358" t="s">
        <v>323</v>
      </c>
      <c r="B7" s="278" t="s">
        <v>964</v>
      </c>
      <c r="C7" s="270"/>
      <c r="D7" s="270"/>
      <c r="E7" s="269"/>
      <c r="F7" s="269"/>
    </row>
    <row r="8" spans="1:6" ht="13.5" customHeight="1">
      <c r="A8" s="270" t="s">
        <v>324</v>
      </c>
      <c r="B8" s="278" t="s">
        <v>965</v>
      </c>
      <c r="C8" s="270"/>
      <c r="D8" s="270"/>
      <c r="E8" s="269"/>
      <c r="F8" s="269"/>
    </row>
    <row r="9" spans="1:6" ht="13.5" customHeight="1">
      <c r="A9" s="270" t="s">
        <v>325</v>
      </c>
      <c r="B9" s="270"/>
      <c r="C9" s="270"/>
      <c r="D9" s="270"/>
      <c r="E9" s="269"/>
      <c r="F9" s="269"/>
    </row>
    <row r="10" spans="1:6" ht="29.25" customHeight="1">
      <c r="A10" s="271" t="s">
        <v>326</v>
      </c>
      <c r="B10" s="278" t="s">
        <v>966</v>
      </c>
      <c r="C10" s="270" t="s">
        <v>967</v>
      </c>
      <c r="D10" s="270"/>
      <c r="E10" s="269"/>
      <c r="F10" s="269"/>
    </row>
    <row r="11" spans="1:6" ht="13.5" customHeight="1">
      <c r="A11" s="271" t="s">
        <v>327</v>
      </c>
      <c r="B11" s="278" t="s">
        <v>968</v>
      </c>
      <c r="C11" s="270"/>
      <c r="D11" s="270"/>
      <c r="E11" s="269"/>
      <c r="F11" s="269"/>
    </row>
    <row r="12" spans="1:6" ht="13.5" customHeight="1">
      <c r="A12" s="271" t="s">
        <v>328</v>
      </c>
      <c r="B12" s="278" t="s">
        <v>969</v>
      </c>
      <c r="C12" s="270"/>
      <c r="D12" s="270"/>
      <c r="E12" s="269"/>
      <c r="F12" s="269"/>
    </row>
    <row r="13" spans="1:6" ht="13.5" customHeight="1">
      <c r="A13" s="271" t="s">
        <v>329</v>
      </c>
      <c r="B13" s="278" t="s">
        <v>970</v>
      </c>
      <c r="C13" s="270"/>
      <c r="D13" s="270"/>
      <c r="E13" s="269"/>
      <c r="F13" s="269"/>
    </row>
    <row r="14" spans="1:6" ht="13.5" customHeight="1">
      <c r="A14" s="271" t="s">
        <v>330</v>
      </c>
      <c r="B14" s="278" t="s">
        <v>971</v>
      </c>
      <c r="C14" s="270"/>
      <c r="D14" s="270"/>
      <c r="E14" s="269"/>
      <c r="F14" s="269"/>
    </row>
    <row r="15" spans="1:6" ht="13.5" customHeight="1">
      <c r="A15" s="271" t="s">
        <v>331</v>
      </c>
      <c r="B15" s="278" t="s">
        <v>972</v>
      </c>
      <c r="C15" s="270"/>
      <c r="D15" s="270"/>
      <c r="E15" s="269"/>
      <c r="F15" s="269"/>
    </row>
    <row r="16" spans="1:6" ht="13.5" customHeight="1">
      <c r="A16" s="271" t="s">
        <v>332</v>
      </c>
      <c r="B16" s="278" t="s">
        <v>969</v>
      </c>
      <c r="C16" s="270"/>
      <c r="D16" s="270"/>
      <c r="E16" s="269"/>
      <c r="F16" s="269"/>
    </row>
    <row r="17" spans="1:6" ht="13.5" customHeight="1">
      <c r="A17" s="271" t="s">
        <v>333</v>
      </c>
      <c r="B17" s="278" t="s">
        <v>972</v>
      </c>
      <c r="C17" s="270"/>
      <c r="D17" s="270"/>
      <c r="E17" s="269"/>
      <c r="F17" s="269"/>
    </row>
    <row r="18" spans="1:6" ht="13.5" customHeight="1">
      <c r="A18" s="272"/>
      <c r="B18" s="273"/>
      <c r="C18" s="273"/>
      <c r="D18" s="273"/>
      <c r="E18" s="269"/>
      <c r="F18" s="269"/>
    </row>
    <row r="19" spans="1:7" ht="13.5" customHeight="1">
      <c r="A19" s="886" t="s">
        <v>334</v>
      </c>
      <c r="B19" s="886"/>
      <c r="C19" s="886"/>
      <c r="D19" s="886"/>
      <c r="E19" s="886"/>
      <c r="F19" s="886"/>
      <c r="G19" s="511"/>
    </row>
    <row r="20" spans="1:7" ht="15">
      <c r="A20" s="269"/>
      <c r="B20" s="269"/>
      <c r="C20" s="269"/>
      <c r="D20" s="269"/>
      <c r="E20" s="887" t="s">
        <v>903</v>
      </c>
      <c r="F20" s="887"/>
      <c r="G20" s="121"/>
    </row>
    <row r="21" spans="1:7" ht="45.75" customHeight="1">
      <c r="A21" s="257" t="s">
        <v>424</v>
      </c>
      <c r="B21" s="257" t="s">
        <v>3</v>
      </c>
      <c r="C21" s="274" t="s">
        <v>335</v>
      </c>
      <c r="D21" s="275" t="s">
        <v>336</v>
      </c>
      <c r="E21" s="331" t="s">
        <v>337</v>
      </c>
      <c r="F21" s="331" t="s">
        <v>338</v>
      </c>
      <c r="G21" s="13"/>
    </row>
    <row r="22" spans="1:6" ht="12.75">
      <c r="A22" s="270" t="s">
        <v>339</v>
      </c>
      <c r="B22" s="882" t="s">
        <v>949</v>
      </c>
      <c r="C22" s="882" t="s">
        <v>949</v>
      </c>
      <c r="D22" s="882" t="s">
        <v>949</v>
      </c>
      <c r="E22" s="882" t="s">
        <v>949</v>
      </c>
      <c r="F22" s="882" t="s">
        <v>973</v>
      </c>
    </row>
    <row r="23" spans="1:6" ht="12.75">
      <c r="A23" s="270" t="s">
        <v>340</v>
      </c>
      <c r="B23" s="883"/>
      <c r="C23" s="883"/>
      <c r="D23" s="883"/>
      <c r="E23" s="883"/>
      <c r="F23" s="883"/>
    </row>
    <row r="24" spans="1:6" ht="12.75">
      <c r="A24" s="270" t="s">
        <v>341</v>
      </c>
      <c r="B24" s="883"/>
      <c r="C24" s="883"/>
      <c r="D24" s="883"/>
      <c r="E24" s="883"/>
      <c r="F24" s="883"/>
    </row>
    <row r="25" spans="1:6" ht="25.5">
      <c r="A25" s="270" t="s">
        <v>342</v>
      </c>
      <c r="B25" s="883"/>
      <c r="C25" s="883"/>
      <c r="D25" s="883"/>
      <c r="E25" s="883"/>
      <c r="F25" s="883"/>
    </row>
    <row r="26" spans="1:6" ht="32.25" customHeight="1">
      <c r="A26" s="270" t="s">
        <v>343</v>
      </c>
      <c r="B26" s="883"/>
      <c r="C26" s="883"/>
      <c r="D26" s="883"/>
      <c r="E26" s="883"/>
      <c r="F26" s="883"/>
    </row>
    <row r="27" spans="1:6" ht="12.75">
      <c r="A27" s="270" t="s">
        <v>344</v>
      </c>
      <c r="B27" s="883"/>
      <c r="C27" s="883"/>
      <c r="D27" s="883"/>
      <c r="E27" s="883"/>
      <c r="F27" s="883"/>
    </row>
    <row r="28" spans="1:6" ht="12.75">
      <c r="A28" s="270" t="s">
        <v>345</v>
      </c>
      <c r="B28" s="883"/>
      <c r="C28" s="883"/>
      <c r="D28" s="883"/>
      <c r="E28" s="883"/>
      <c r="F28" s="883"/>
    </row>
    <row r="29" spans="1:6" ht="12.75">
      <c r="A29" s="270" t="s">
        <v>346</v>
      </c>
      <c r="B29" s="883"/>
      <c r="C29" s="883"/>
      <c r="D29" s="883"/>
      <c r="E29" s="883"/>
      <c r="F29" s="883"/>
    </row>
    <row r="30" spans="1:6" ht="12.75">
      <c r="A30" s="270" t="s">
        <v>347</v>
      </c>
      <c r="B30" s="883"/>
      <c r="C30" s="883"/>
      <c r="D30" s="883"/>
      <c r="E30" s="883"/>
      <c r="F30" s="883"/>
    </row>
    <row r="31" spans="1:6" ht="12.75">
      <c r="A31" s="270" t="s">
        <v>348</v>
      </c>
      <c r="B31" s="883"/>
      <c r="C31" s="883"/>
      <c r="D31" s="883"/>
      <c r="E31" s="883"/>
      <c r="F31" s="883"/>
    </row>
    <row r="32" spans="1:6" ht="12.75">
      <c r="A32" s="270" t="s">
        <v>349</v>
      </c>
      <c r="B32" s="883"/>
      <c r="C32" s="883"/>
      <c r="D32" s="883"/>
      <c r="E32" s="883"/>
      <c r="F32" s="883"/>
    </row>
    <row r="33" spans="1:6" ht="12.75">
      <c r="A33" s="270" t="s">
        <v>350</v>
      </c>
      <c r="B33" s="883"/>
      <c r="C33" s="883"/>
      <c r="D33" s="883"/>
      <c r="E33" s="883"/>
      <c r="F33" s="883"/>
    </row>
    <row r="34" spans="1:6" ht="12.75">
      <c r="A34" s="270" t="s">
        <v>351</v>
      </c>
      <c r="B34" s="883"/>
      <c r="C34" s="883"/>
      <c r="D34" s="883"/>
      <c r="E34" s="883"/>
      <c r="F34" s="883"/>
    </row>
    <row r="35" spans="1:6" ht="12.75">
      <c r="A35" s="270" t="s">
        <v>352</v>
      </c>
      <c r="B35" s="883"/>
      <c r="C35" s="883"/>
      <c r="D35" s="883"/>
      <c r="E35" s="883"/>
      <c r="F35" s="883"/>
    </row>
    <row r="36" spans="1:6" ht="12.75">
      <c r="A36" s="270" t="s">
        <v>353</v>
      </c>
      <c r="B36" s="883"/>
      <c r="C36" s="883"/>
      <c r="D36" s="883"/>
      <c r="E36" s="883"/>
      <c r="F36" s="883"/>
    </row>
    <row r="37" spans="1:6" ht="12.75">
      <c r="A37" s="270" t="s">
        <v>354</v>
      </c>
      <c r="B37" s="883"/>
      <c r="C37" s="883"/>
      <c r="D37" s="883"/>
      <c r="E37" s="883"/>
      <c r="F37" s="883"/>
    </row>
    <row r="38" spans="1:6" ht="12.75">
      <c r="A38" s="270" t="s">
        <v>48</v>
      </c>
      <c r="B38" s="884"/>
      <c r="C38" s="884"/>
      <c r="D38" s="884"/>
      <c r="E38" s="884"/>
      <c r="F38" s="884"/>
    </row>
    <row r="39" spans="1:6" ht="15">
      <c r="A39" s="278" t="s">
        <v>18</v>
      </c>
      <c r="B39" s="270"/>
      <c r="C39" s="270"/>
      <c r="D39" s="276"/>
      <c r="E39" s="277"/>
      <c r="F39" s="277"/>
    </row>
    <row r="43" spans="1:7" ht="15" customHeight="1">
      <c r="A43" s="228"/>
      <c r="B43" s="228"/>
      <c r="C43" s="228"/>
      <c r="D43" s="666" t="s">
        <v>12</v>
      </c>
      <c r="E43" s="666"/>
      <c r="F43" s="243"/>
      <c r="G43" s="229"/>
    </row>
    <row r="44" spans="1:7" ht="15" customHeight="1">
      <c r="A44" s="228"/>
      <c r="B44" s="228"/>
      <c r="C44" s="228"/>
      <c r="D44" s="666" t="s">
        <v>13</v>
      </c>
      <c r="E44" s="666"/>
      <c r="F44" s="229"/>
      <c r="G44" s="229"/>
    </row>
    <row r="45" spans="1:7" ht="15" customHeight="1">
      <c r="A45" s="228"/>
      <c r="B45" s="228"/>
      <c r="C45" s="228"/>
      <c r="D45" s="666" t="s">
        <v>88</v>
      </c>
      <c r="E45" s="666"/>
      <c r="F45" s="229"/>
      <c r="G45" s="229"/>
    </row>
    <row r="46" spans="1:7" ht="12.75">
      <c r="A46" s="530" t="s">
        <v>1004</v>
      </c>
      <c r="C46" s="228"/>
      <c r="D46" s="230" t="s">
        <v>85</v>
      </c>
      <c r="E46" s="230"/>
      <c r="F46" s="230"/>
      <c r="G46" s="233"/>
    </row>
  </sheetData>
  <sheetProtection/>
  <mergeCells count="13">
    <mergeCell ref="E20:F20"/>
    <mergeCell ref="B22:B38"/>
    <mergeCell ref="C22:C38"/>
    <mergeCell ref="D22:D38"/>
    <mergeCell ref="E22:E38"/>
    <mergeCell ref="F22:F38"/>
    <mergeCell ref="D44:E44"/>
    <mergeCell ref="D45:E45"/>
    <mergeCell ref="A1:E1"/>
    <mergeCell ref="A2:F2"/>
    <mergeCell ref="D43:E43"/>
    <mergeCell ref="A4:F4"/>
    <mergeCell ref="A19:F1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view="pageBreakPreview" zoomScale="90" zoomScaleSheetLayoutView="90" zoomScalePageLayoutView="0" workbookViewId="0" topLeftCell="A1">
      <selection activeCell="J24" sqref="A1:J24"/>
    </sheetView>
  </sheetViews>
  <sheetFormatPr defaultColWidth="9.140625" defaultRowHeight="12.75"/>
  <sheetData>
    <row r="2" ht="12.75">
      <c r="B2" s="15"/>
    </row>
    <row r="4" spans="2:8" ht="12.75" customHeight="1">
      <c r="B4" s="888" t="s">
        <v>752</v>
      </c>
      <c r="C4" s="888"/>
      <c r="D4" s="888"/>
      <c r="E4" s="888"/>
      <c r="F4" s="888"/>
      <c r="G4" s="888"/>
      <c r="H4" s="888"/>
    </row>
    <row r="5" spans="2:8" ht="12.75" customHeight="1">
      <c r="B5" s="888"/>
      <c r="C5" s="888"/>
      <c r="D5" s="888"/>
      <c r="E5" s="888"/>
      <c r="F5" s="888"/>
      <c r="G5" s="888"/>
      <c r="H5" s="888"/>
    </row>
    <row r="6" spans="2:8" ht="12.75" customHeight="1">
      <c r="B6" s="888"/>
      <c r="C6" s="888"/>
      <c r="D6" s="888"/>
      <c r="E6" s="888"/>
      <c r="F6" s="888"/>
      <c r="G6" s="888"/>
      <c r="H6" s="888"/>
    </row>
    <row r="7" spans="2:8" ht="12.75" customHeight="1">
      <c r="B7" s="888"/>
      <c r="C7" s="888"/>
      <c r="D7" s="888"/>
      <c r="E7" s="888"/>
      <c r="F7" s="888"/>
      <c r="G7" s="888"/>
      <c r="H7" s="888"/>
    </row>
    <row r="8" spans="2:8" ht="12.75" customHeight="1">
      <c r="B8" s="888"/>
      <c r="C8" s="888"/>
      <c r="D8" s="888"/>
      <c r="E8" s="888"/>
      <c r="F8" s="888"/>
      <c r="G8" s="888"/>
      <c r="H8" s="888"/>
    </row>
    <row r="9" spans="2:8" ht="12.75" customHeight="1">
      <c r="B9" s="888"/>
      <c r="C9" s="888"/>
      <c r="D9" s="888"/>
      <c r="E9" s="888"/>
      <c r="F9" s="888"/>
      <c r="G9" s="888"/>
      <c r="H9" s="888"/>
    </row>
    <row r="10" spans="2:8" ht="12.75" customHeight="1">
      <c r="B10" s="888"/>
      <c r="C10" s="888"/>
      <c r="D10" s="888"/>
      <c r="E10" s="888"/>
      <c r="F10" s="888"/>
      <c r="G10" s="888"/>
      <c r="H10" s="888"/>
    </row>
    <row r="11" spans="2:8" ht="12.75" customHeight="1">
      <c r="B11" s="888"/>
      <c r="C11" s="888"/>
      <c r="D11" s="888"/>
      <c r="E11" s="888"/>
      <c r="F11" s="888"/>
      <c r="G11" s="888"/>
      <c r="H11" s="888"/>
    </row>
    <row r="12" spans="2:8" ht="12.75" customHeight="1">
      <c r="B12" s="888"/>
      <c r="C12" s="888"/>
      <c r="D12" s="888"/>
      <c r="E12" s="888"/>
      <c r="F12" s="888"/>
      <c r="G12" s="888"/>
      <c r="H12" s="888"/>
    </row>
    <row r="13" spans="2:8" ht="12.75" customHeight="1">
      <c r="B13" s="888"/>
      <c r="C13" s="888"/>
      <c r="D13" s="888"/>
      <c r="E13" s="888"/>
      <c r="F13" s="888"/>
      <c r="G13" s="888"/>
      <c r="H13" s="888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7">
      <selection activeCell="D11" sqref="D11:F19"/>
    </sheetView>
  </sheetViews>
  <sheetFormatPr defaultColWidth="9.140625" defaultRowHeight="12.75"/>
  <cols>
    <col min="1" max="1" width="4.7109375" style="49" customWidth="1"/>
    <col min="2" max="2" width="16.8515625" style="49" customWidth="1"/>
    <col min="3" max="3" width="11.7109375" style="49" customWidth="1"/>
    <col min="4" max="4" width="12.00390625" style="49" customWidth="1"/>
    <col min="5" max="5" width="12.140625" style="49" customWidth="1"/>
    <col min="6" max="6" width="17.421875" style="49" customWidth="1"/>
    <col min="7" max="7" width="12.421875" style="49" customWidth="1"/>
    <col min="8" max="8" width="16.00390625" style="49" customWidth="1"/>
    <col min="9" max="9" width="12.7109375" style="49" customWidth="1"/>
    <col min="10" max="10" width="15.00390625" style="49" customWidth="1"/>
    <col min="11" max="11" width="16.00390625" style="49" customWidth="1"/>
    <col min="12" max="12" width="11.8515625" style="49" customWidth="1"/>
    <col min="13" max="16384" width="9.140625" style="49" customWidth="1"/>
  </cols>
  <sheetData>
    <row r="1" spans="3:11" ht="15" customHeight="1">
      <c r="C1" s="625"/>
      <c r="D1" s="625"/>
      <c r="E1" s="625"/>
      <c r="F1" s="625"/>
      <c r="G1" s="625"/>
      <c r="H1" s="625"/>
      <c r="I1" s="178"/>
      <c r="J1" s="724" t="s">
        <v>533</v>
      </c>
      <c r="K1" s="724"/>
    </row>
    <row r="2" spans="1:11" s="56" customFormat="1" ht="19.5" customHeight="1">
      <c r="A2" s="894" t="s">
        <v>0</v>
      </c>
      <c r="B2" s="894"/>
      <c r="C2" s="894"/>
      <c r="D2" s="894"/>
      <c r="E2" s="894"/>
      <c r="F2" s="894"/>
      <c r="G2" s="894"/>
      <c r="H2" s="894"/>
      <c r="I2" s="894"/>
      <c r="J2" s="894"/>
      <c r="K2" s="894"/>
    </row>
    <row r="3" spans="1:11" s="56" customFormat="1" ht="19.5" customHeight="1">
      <c r="A3" s="893" t="s">
        <v>747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</row>
    <row r="4" spans="1:11" s="56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56" customFormat="1" ht="18" customHeight="1">
      <c r="A5" s="793" t="s">
        <v>753</v>
      </c>
      <c r="B5" s="793"/>
      <c r="C5" s="793"/>
      <c r="D5" s="793"/>
      <c r="E5" s="793"/>
      <c r="F5" s="793"/>
      <c r="G5" s="793"/>
      <c r="H5" s="793"/>
      <c r="I5" s="793"/>
      <c r="J5" s="793"/>
      <c r="K5" s="793"/>
    </row>
    <row r="6" spans="1:11" ht="15.75">
      <c r="A6" s="529" t="s">
        <v>1003</v>
      </c>
      <c r="B6" s="529"/>
      <c r="C6" s="115"/>
      <c r="D6" s="115"/>
      <c r="E6" s="115"/>
      <c r="F6" s="115"/>
      <c r="G6" s="115"/>
      <c r="H6" s="115"/>
      <c r="I6" s="115"/>
      <c r="J6" s="115"/>
      <c r="K6" s="115"/>
    </row>
    <row r="7" spans="1:20" ht="29.25" customHeight="1">
      <c r="A7" s="892" t="s">
        <v>75</v>
      </c>
      <c r="B7" s="892" t="s">
        <v>76</v>
      </c>
      <c r="C7" s="892" t="s">
        <v>77</v>
      </c>
      <c r="D7" s="892" t="s">
        <v>158</v>
      </c>
      <c r="E7" s="892"/>
      <c r="F7" s="892"/>
      <c r="G7" s="892"/>
      <c r="H7" s="892"/>
      <c r="I7" s="609" t="s">
        <v>238</v>
      </c>
      <c r="J7" s="892" t="s">
        <v>78</v>
      </c>
      <c r="K7" s="892" t="s">
        <v>479</v>
      </c>
      <c r="L7" s="895" t="s">
        <v>79</v>
      </c>
      <c r="S7" s="55"/>
      <c r="T7" s="55"/>
    </row>
    <row r="8" spans="1:12" ht="33.75" customHeight="1">
      <c r="A8" s="892"/>
      <c r="B8" s="892"/>
      <c r="C8" s="892"/>
      <c r="D8" s="892" t="s">
        <v>80</v>
      </c>
      <c r="E8" s="892" t="s">
        <v>81</v>
      </c>
      <c r="F8" s="892"/>
      <c r="G8" s="892"/>
      <c r="H8" s="51" t="s">
        <v>82</v>
      </c>
      <c r="I8" s="896"/>
      <c r="J8" s="892"/>
      <c r="K8" s="892"/>
      <c r="L8" s="895"/>
    </row>
    <row r="9" spans="1:12" ht="30">
      <c r="A9" s="892"/>
      <c r="B9" s="892"/>
      <c r="C9" s="892"/>
      <c r="D9" s="892"/>
      <c r="E9" s="51" t="s">
        <v>83</v>
      </c>
      <c r="F9" s="51" t="s">
        <v>84</v>
      </c>
      <c r="G9" s="51" t="s">
        <v>18</v>
      </c>
      <c r="H9" s="51"/>
      <c r="I9" s="610"/>
      <c r="J9" s="892"/>
      <c r="K9" s="892"/>
      <c r="L9" s="895"/>
    </row>
    <row r="10" spans="1:12" s="163" customFormat="1" ht="16.5" customHeight="1">
      <c r="A10" s="162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162">
        <v>9</v>
      </c>
      <c r="J10" s="162">
        <v>10</v>
      </c>
      <c r="K10" s="162">
        <v>11</v>
      </c>
      <c r="L10" s="162">
        <v>12</v>
      </c>
    </row>
    <row r="11" spans="1:13" ht="16.5" customHeight="1">
      <c r="A11" s="58">
        <v>1</v>
      </c>
      <c r="B11" s="59" t="s">
        <v>840</v>
      </c>
      <c r="C11" s="53">
        <v>30</v>
      </c>
      <c r="D11" s="53">
        <v>6</v>
      </c>
      <c r="E11" s="53">
        <v>4</v>
      </c>
      <c r="F11" s="53">
        <v>5</v>
      </c>
      <c r="G11" s="53">
        <f>E11+F11</f>
        <v>9</v>
      </c>
      <c r="H11" s="53">
        <f>D11+G11</f>
        <v>15</v>
      </c>
      <c r="I11" s="53">
        <f>J11</f>
        <v>15</v>
      </c>
      <c r="J11" s="53">
        <f>C11-H11</f>
        <v>15</v>
      </c>
      <c r="K11" s="53">
        <v>0</v>
      </c>
      <c r="L11" s="52"/>
      <c r="M11" s="889">
        <f>J11+J12+J13</f>
        <v>35</v>
      </c>
    </row>
    <row r="12" spans="1:13" ht="16.5" customHeight="1">
      <c r="A12" s="58">
        <v>2</v>
      </c>
      <c r="B12" s="59" t="s">
        <v>841</v>
      </c>
      <c r="C12" s="53">
        <v>31</v>
      </c>
      <c r="D12" s="53">
        <v>31</v>
      </c>
      <c r="E12" s="53">
        <v>0</v>
      </c>
      <c r="F12" s="53">
        <v>0</v>
      </c>
      <c r="G12" s="53">
        <f aca="true" t="shared" si="0" ref="G12:G22">E12+F12</f>
        <v>0</v>
      </c>
      <c r="H12" s="53">
        <f aca="true" t="shared" si="1" ref="H12:H22">D12+G12</f>
        <v>31</v>
      </c>
      <c r="I12" s="53">
        <f aca="true" t="shared" si="2" ref="I12:I22">J12</f>
        <v>0</v>
      </c>
      <c r="J12" s="53">
        <f aca="true" t="shared" si="3" ref="J12:J22">C12-H12</f>
        <v>0</v>
      </c>
      <c r="K12" s="53">
        <v>0</v>
      </c>
      <c r="L12" s="52"/>
      <c r="M12" s="889"/>
    </row>
    <row r="13" spans="1:15" ht="16.5" customHeight="1">
      <c r="A13" s="58">
        <v>3</v>
      </c>
      <c r="B13" s="59" t="s">
        <v>842</v>
      </c>
      <c r="C13" s="53">
        <v>30</v>
      </c>
      <c r="D13" s="53">
        <v>0</v>
      </c>
      <c r="E13" s="53">
        <v>4</v>
      </c>
      <c r="F13" s="53">
        <v>6</v>
      </c>
      <c r="G13" s="53">
        <f t="shared" si="0"/>
        <v>10</v>
      </c>
      <c r="H13" s="53">
        <f t="shared" si="1"/>
        <v>10</v>
      </c>
      <c r="I13" s="53">
        <f t="shared" si="2"/>
        <v>20</v>
      </c>
      <c r="J13" s="53">
        <f t="shared" si="3"/>
        <v>20</v>
      </c>
      <c r="K13" s="53">
        <v>0</v>
      </c>
      <c r="L13" s="52"/>
      <c r="M13" s="889"/>
      <c r="O13" s="49">
        <v>-2</v>
      </c>
    </row>
    <row r="14" spans="1:13" ht="16.5" customHeight="1">
      <c r="A14" s="58">
        <v>4</v>
      </c>
      <c r="B14" s="59" t="s">
        <v>843</v>
      </c>
      <c r="C14" s="53">
        <v>31</v>
      </c>
      <c r="D14" s="53">
        <v>0</v>
      </c>
      <c r="E14" s="53">
        <v>4</v>
      </c>
      <c r="F14" s="53">
        <v>4</v>
      </c>
      <c r="G14" s="53">
        <f t="shared" si="0"/>
        <v>8</v>
      </c>
      <c r="H14" s="53">
        <f t="shared" si="1"/>
        <v>8</v>
      </c>
      <c r="I14" s="53">
        <f t="shared" si="2"/>
        <v>23</v>
      </c>
      <c r="J14" s="53">
        <f t="shared" si="3"/>
        <v>23</v>
      </c>
      <c r="K14" s="53">
        <v>0</v>
      </c>
      <c r="L14" s="52"/>
      <c r="M14" s="889">
        <f>J14+J15+J16</f>
        <v>62</v>
      </c>
    </row>
    <row r="15" spans="1:13" ht="16.5" customHeight="1">
      <c r="A15" s="58">
        <v>5</v>
      </c>
      <c r="B15" s="59" t="s">
        <v>844</v>
      </c>
      <c r="C15" s="53">
        <v>31</v>
      </c>
      <c r="D15" s="53">
        <v>0</v>
      </c>
      <c r="E15" s="53">
        <v>5</v>
      </c>
      <c r="F15" s="53">
        <v>6</v>
      </c>
      <c r="G15" s="53">
        <f t="shared" si="0"/>
        <v>11</v>
      </c>
      <c r="H15" s="53">
        <f t="shared" si="1"/>
        <v>11</v>
      </c>
      <c r="I15" s="53">
        <f t="shared" si="2"/>
        <v>20</v>
      </c>
      <c r="J15" s="53">
        <f t="shared" si="3"/>
        <v>20</v>
      </c>
      <c r="K15" s="53">
        <v>0</v>
      </c>
      <c r="L15" s="52"/>
      <c r="M15" s="889"/>
    </row>
    <row r="16" spans="1:13" s="57" customFormat="1" ht="16.5" customHeight="1">
      <c r="A16" s="58">
        <v>6</v>
      </c>
      <c r="B16" s="59" t="s">
        <v>845</v>
      </c>
      <c r="C16" s="58">
        <v>30</v>
      </c>
      <c r="D16" s="58">
        <v>3</v>
      </c>
      <c r="E16" s="58">
        <v>4</v>
      </c>
      <c r="F16" s="58">
        <v>4</v>
      </c>
      <c r="G16" s="53">
        <f t="shared" si="0"/>
        <v>8</v>
      </c>
      <c r="H16" s="53">
        <f t="shared" si="1"/>
        <v>11</v>
      </c>
      <c r="I16" s="53">
        <f t="shared" si="2"/>
        <v>19</v>
      </c>
      <c r="J16" s="53">
        <f t="shared" si="3"/>
        <v>19</v>
      </c>
      <c r="K16" s="53">
        <v>0</v>
      </c>
      <c r="L16" s="59"/>
      <c r="M16" s="889"/>
    </row>
    <row r="17" spans="1:13" s="57" customFormat="1" ht="16.5" customHeight="1">
      <c r="A17" s="58">
        <v>7</v>
      </c>
      <c r="B17" s="59" t="s">
        <v>846</v>
      </c>
      <c r="C17" s="58">
        <v>31</v>
      </c>
      <c r="D17" s="58">
        <v>3</v>
      </c>
      <c r="E17" s="58">
        <v>4</v>
      </c>
      <c r="F17" s="58">
        <v>5</v>
      </c>
      <c r="G17" s="53">
        <f t="shared" si="0"/>
        <v>9</v>
      </c>
      <c r="H17" s="53">
        <f t="shared" si="1"/>
        <v>12</v>
      </c>
      <c r="I17" s="53">
        <f t="shared" si="2"/>
        <v>19</v>
      </c>
      <c r="J17" s="53">
        <f t="shared" si="3"/>
        <v>19</v>
      </c>
      <c r="K17" s="53">
        <v>0</v>
      </c>
      <c r="L17" s="59"/>
      <c r="M17" s="889">
        <f>J17+J18+J19</f>
        <v>54</v>
      </c>
    </row>
    <row r="18" spans="1:13" s="57" customFormat="1" ht="16.5" customHeight="1">
      <c r="A18" s="58">
        <v>8</v>
      </c>
      <c r="B18" s="59" t="s">
        <v>847</v>
      </c>
      <c r="C18" s="58">
        <v>30</v>
      </c>
      <c r="D18" s="58">
        <v>0</v>
      </c>
      <c r="E18" s="58">
        <v>5</v>
      </c>
      <c r="F18" s="58">
        <v>6</v>
      </c>
      <c r="G18" s="53">
        <f t="shared" si="0"/>
        <v>11</v>
      </c>
      <c r="H18" s="53">
        <f t="shared" si="1"/>
        <v>11</v>
      </c>
      <c r="I18" s="53">
        <f t="shared" si="2"/>
        <v>19</v>
      </c>
      <c r="J18" s="53">
        <f t="shared" si="3"/>
        <v>19</v>
      </c>
      <c r="K18" s="53">
        <v>0</v>
      </c>
      <c r="L18" s="59"/>
      <c r="M18" s="889"/>
    </row>
    <row r="19" spans="1:15" s="57" customFormat="1" ht="16.5" customHeight="1">
      <c r="A19" s="58">
        <v>9</v>
      </c>
      <c r="B19" s="59" t="s">
        <v>848</v>
      </c>
      <c r="C19" s="58">
        <v>31</v>
      </c>
      <c r="D19" s="58">
        <v>7</v>
      </c>
      <c r="E19" s="58">
        <v>4</v>
      </c>
      <c r="F19" s="58">
        <v>4</v>
      </c>
      <c r="G19" s="53">
        <f t="shared" si="0"/>
        <v>8</v>
      </c>
      <c r="H19" s="53">
        <f t="shared" si="1"/>
        <v>15</v>
      </c>
      <c r="I19" s="53">
        <f t="shared" si="2"/>
        <v>16</v>
      </c>
      <c r="J19" s="53">
        <f t="shared" si="3"/>
        <v>16</v>
      </c>
      <c r="K19" s="53">
        <v>0</v>
      </c>
      <c r="L19" s="59"/>
      <c r="M19" s="889"/>
      <c r="N19" s="57">
        <f>M11+M14+M17</f>
        <v>151</v>
      </c>
      <c r="O19" s="57">
        <v>-1</v>
      </c>
    </row>
    <row r="20" spans="1:13" s="57" customFormat="1" ht="16.5" customHeight="1">
      <c r="A20" s="58">
        <v>10</v>
      </c>
      <c r="B20" s="59" t="s">
        <v>849</v>
      </c>
      <c r="C20" s="58">
        <v>31</v>
      </c>
      <c r="D20" s="58">
        <v>1</v>
      </c>
      <c r="E20" s="58">
        <v>5</v>
      </c>
      <c r="F20" s="58">
        <v>9</v>
      </c>
      <c r="G20" s="53">
        <f t="shared" si="0"/>
        <v>14</v>
      </c>
      <c r="H20" s="53">
        <f t="shared" si="1"/>
        <v>15</v>
      </c>
      <c r="I20" s="53">
        <f t="shared" si="2"/>
        <v>16</v>
      </c>
      <c r="J20" s="53">
        <f t="shared" si="3"/>
        <v>16</v>
      </c>
      <c r="K20" s="53">
        <v>0</v>
      </c>
      <c r="L20" s="59"/>
      <c r="M20" s="889">
        <f>J20+J21+J22</f>
        <v>59</v>
      </c>
    </row>
    <row r="21" spans="1:13" s="57" customFormat="1" ht="16.5" customHeight="1">
      <c r="A21" s="58">
        <v>11</v>
      </c>
      <c r="B21" s="59" t="s">
        <v>850</v>
      </c>
      <c r="C21" s="58">
        <v>28</v>
      </c>
      <c r="D21" s="51">
        <v>0</v>
      </c>
      <c r="E21" s="51">
        <v>4</v>
      </c>
      <c r="F21" s="51">
        <v>4</v>
      </c>
      <c r="G21" s="53">
        <f t="shared" si="0"/>
        <v>8</v>
      </c>
      <c r="H21" s="53">
        <f t="shared" si="1"/>
        <v>8</v>
      </c>
      <c r="I21" s="53">
        <f t="shared" si="2"/>
        <v>20</v>
      </c>
      <c r="J21" s="53">
        <f t="shared" si="3"/>
        <v>20</v>
      </c>
      <c r="K21" s="53">
        <v>0</v>
      </c>
      <c r="L21" s="59"/>
      <c r="M21" s="889"/>
    </row>
    <row r="22" spans="1:13" s="57" customFormat="1" ht="16.5" customHeight="1">
      <c r="A22" s="58">
        <v>12</v>
      </c>
      <c r="B22" s="59" t="s">
        <v>851</v>
      </c>
      <c r="C22" s="58">
        <v>31</v>
      </c>
      <c r="D22" s="51">
        <v>0</v>
      </c>
      <c r="E22" s="51">
        <v>4</v>
      </c>
      <c r="F22" s="51">
        <v>4</v>
      </c>
      <c r="G22" s="53">
        <f t="shared" si="0"/>
        <v>8</v>
      </c>
      <c r="H22" s="53">
        <f t="shared" si="1"/>
        <v>8</v>
      </c>
      <c r="I22" s="53">
        <f t="shared" si="2"/>
        <v>23</v>
      </c>
      <c r="J22" s="53">
        <f t="shared" si="3"/>
        <v>23</v>
      </c>
      <c r="K22" s="53">
        <v>0</v>
      </c>
      <c r="L22" s="59"/>
      <c r="M22" s="889"/>
    </row>
    <row r="23" spans="1:13" s="57" customFormat="1" ht="16.5" customHeight="1">
      <c r="A23" s="59"/>
      <c r="B23" s="60" t="s">
        <v>18</v>
      </c>
      <c r="C23" s="58">
        <f>SUM(C11:C22)</f>
        <v>365</v>
      </c>
      <c r="D23" s="51">
        <f>SUM(D11:D22)</f>
        <v>51</v>
      </c>
      <c r="E23" s="51">
        <f aca="true" t="shared" si="4" ref="E23:K23">SUM(E11:E22)</f>
        <v>47</v>
      </c>
      <c r="F23" s="51">
        <f t="shared" si="4"/>
        <v>57</v>
      </c>
      <c r="G23" s="51">
        <f t="shared" si="4"/>
        <v>104</v>
      </c>
      <c r="H23" s="51">
        <f t="shared" si="4"/>
        <v>155</v>
      </c>
      <c r="I23" s="51">
        <f t="shared" si="4"/>
        <v>210</v>
      </c>
      <c r="J23" s="51">
        <f t="shared" si="4"/>
        <v>210</v>
      </c>
      <c r="K23" s="51">
        <f t="shared" si="4"/>
        <v>0</v>
      </c>
      <c r="L23" s="59"/>
      <c r="M23" s="57">
        <f>M11+M14+M17+M20</f>
        <v>210</v>
      </c>
    </row>
    <row r="24" spans="1:11" s="57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0" ht="15">
      <c r="A25" s="54" t="s">
        <v>109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spans="1:11" ht="15">
      <c r="A28" s="530" t="s">
        <v>1004</v>
      </c>
      <c r="B28" s="54"/>
      <c r="C28" s="54"/>
      <c r="D28" s="54"/>
      <c r="E28" s="54"/>
      <c r="F28" s="54"/>
      <c r="G28" s="54"/>
      <c r="H28" s="54"/>
      <c r="I28" s="54"/>
      <c r="J28" s="890" t="s">
        <v>12</v>
      </c>
      <c r="K28" s="890"/>
    </row>
    <row r="29" spans="1:11" ht="15">
      <c r="A29" s="891" t="s">
        <v>13</v>
      </c>
      <c r="B29" s="891"/>
      <c r="C29" s="891"/>
      <c r="D29" s="891"/>
      <c r="E29" s="891"/>
      <c r="F29" s="891"/>
      <c r="G29" s="891"/>
      <c r="H29" s="891"/>
      <c r="I29" s="891"/>
      <c r="J29" s="891"/>
      <c r="K29" s="891"/>
    </row>
    <row r="30" spans="1:11" ht="15">
      <c r="A30" s="891" t="s">
        <v>19</v>
      </c>
      <c r="B30" s="891"/>
      <c r="C30" s="891"/>
      <c r="D30" s="891"/>
      <c r="E30" s="891"/>
      <c r="F30" s="891"/>
      <c r="G30" s="891"/>
      <c r="H30" s="891"/>
      <c r="I30" s="891"/>
      <c r="J30" s="891"/>
      <c r="K30" s="891"/>
    </row>
    <row r="31" spans="1:11" ht="15">
      <c r="A31" s="54"/>
      <c r="B31" s="54"/>
      <c r="C31" s="54"/>
      <c r="D31" s="54"/>
      <c r="E31" s="54"/>
      <c r="F31" s="54"/>
      <c r="G31" s="54"/>
      <c r="I31" s="54" t="s">
        <v>85</v>
      </c>
      <c r="J31" s="54"/>
      <c r="K31" s="54"/>
    </row>
  </sheetData>
  <sheetProtection/>
  <mergeCells count="22">
    <mergeCell ref="C1:H1"/>
    <mergeCell ref="J1:K1"/>
    <mergeCell ref="A3:K3"/>
    <mergeCell ref="A2:K2"/>
    <mergeCell ref="L7:L9"/>
    <mergeCell ref="D8:D9"/>
    <mergeCell ref="E8:G8"/>
    <mergeCell ref="I7:I9"/>
    <mergeCell ref="A30:K30"/>
    <mergeCell ref="A5:K5"/>
    <mergeCell ref="A7:A9"/>
    <mergeCell ref="B7:B9"/>
    <mergeCell ref="C7:C9"/>
    <mergeCell ref="D7:H7"/>
    <mergeCell ref="J7:J9"/>
    <mergeCell ref="K7:K9"/>
    <mergeCell ref="M11:M13"/>
    <mergeCell ref="M14:M16"/>
    <mergeCell ref="M17:M19"/>
    <mergeCell ref="M20:M22"/>
    <mergeCell ref="J28:K28"/>
    <mergeCell ref="A29:K2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4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7">
      <selection activeCell="L20" sqref="L20:L22"/>
    </sheetView>
  </sheetViews>
  <sheetFormatPr defaultColWidth="9.140625" defaultRowHeight="12.75"/>
  <cols>
    <col min="1" max="1" width="4.7109375" style="49" customWidth="1"/>
    <col min="2" max="2" width="14.7109375" style="49" customWidth="1"/>
    <col min="3" max="3" width="11.7109375" style="49" customWidth="1"/>
    <col min="4" max="4" width="12.00390625" style="49" customWidth="1"/>
    <col min="5" max="5" width="11.8515625" style="49" customWidth="1"/>
    <col min="6" max="6" width="18.8515625" style="49" customWidth="1"/>
    <col min="7" max="7" width="10.140625" style="49" customWidth="1"/>
    <col min="8" max="8" width="14.7109375" style="49" customWidth="1"/>
    <col min="9" max="9" width="15.28125" style="49" customWidth="1"/>
    <col min="10" max="10" width="14.7109375" style="49" customWidth="1"/>
    <col min="11" max="11" width="11.8515625" style="49" customWidth="1"/>
    <col min="12" max="16384" width="9.140625" style="49" customWidth="1"/>
  </cols>
  <sheetData>
    <row r="1" spans="3:10" ht="15" customHeight="1">
      <c r="C1" s="625"/>
      <c r="D1" s="625"/>
      <c r="E1" s="625"/>
      <c r="F1" s="625"/>
      <c r="G1" s="625"/>
      <c r="H1" s="625"/>
      <c r="I1" s="178"/>
      <c r="J1" s="42" t="s">
        <v>534</v>
      </c>
    </row>
    <row r="2" spans="1:10" s="56" customFormat="1" ht="19.5" customHeight="1">
      <c r="A2" s="894" t="s">
        <v>0</v>
      </c>
      <c r="B2" s="894"/>
      <c r="C2" s="894"/>
      <c r="D2" s="894"/>
      <c r="E2" s="894"/>
      <c r="F2" s="894"/>
      <c r="G2" s="894"/>
      <c r="H2" s="894"/>
      <c r="I2" s="894"/>
      <c r="J2" s="894"/>
    </row>
    <row r="3" spans="1:10" s="56" customFormat="1" ht="19.5" customHeight="1">
      <c r="A3" s="893" t="s">
        <v>747</v>
      </c>
      <c r="B3" s="893"/>
      <c r="C3" s="893"/>
      <c r="D3" s="893"/>
      <c r="E3" s="893"/>
      <c r="F3" s="893"/>
      <c r="G3" s="893"/>
      <c r="H3" s="893"/>
      <c r="I3" s="893"/>
      <c r="J3" s="893"/>
    </row>
    <row r="4" spans="1:10" s="56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56" customFormat="1" ht="18" customHeight="1">
      <c r="A5" s="793" t="s">
        <v>754</v>
      </c>
      <c r="B5" s="793"/>
      <c r="C5" s="793"/>
      <c r="D5" s="793"/>
      <c r="E5" s="793"/>
      <c r="F5" s="793"/>
      <c r="G5" s="793"/>
      <c r="H5" s="793"/>
      <c r="I5" s="793"/>
      <c r="J5" s="793"/>
    </row>
    <row r="6" spans="1:10" ht="15.75">
      <c r="A6" s="529" t="s">
        <v>1003</v>
      </c>
      <c r="B6" s="529"/>
      <c r="C6" s="145"/>
      <c r="D6" s="145"/>
      <c r="E6" s="145"/>
      <c r="F6" s="145"/>
      <c r="G6" s="145"/>
      <c r="H6" s="145"/>
      <c r="I6" s="176"/>
      <c r="J6" s="176"/>
    </row>
    <row r="7" spans="1:11" ht="29.25" customHeight="1">
      <c r="A7" s="892" t="s">
        <v>75</v>
      </c>
      <c r="B7" s="892" t="s">
        <v>76</v>
      </c>
      <c r="C7" s="892" t="s">
        <v>77</v>
      </c>
      <c r="D7" s="892" t="s">
        <v>159</v>
      </c>
      <c r="E7" s="892"/>
      <c r="F7" s="892"/>
      <c r="G7" s="892"/>
      <c r="H7" s="892"/>
      <c r="I7" s="609" t="s">
        <v>238</v>
      </c>
      <c r="J7" s="892" t="s">
        <v>78</v>
      </c>
      <c r="K7" s="892" t="s">
        <v>226</v>
      </c>
    </row>
    <row r="8" spans="1:19" ht="33.75" customHeight="1">
      <c r="A8" s="892"/>
      <c r="B8" s="892"/>
      <c r="C8" s="892"/>
      <c r="D8" s="892" t="s">
        <v>80</v>
      </c>
      <c r="E8" s="892" t="s">
        <v>81</v>
      </c>
      <c r="F8" s="892"/>
      <c r="G8" s="892"/>
      <c r="H8" s="609" t="s">
        <v>82</v>
      </c>
      <c r="I8" s="896"/>
      <c r="J8" s="892"/>
      <c r="K8" s="892"/>
      <c r="R8" s="55"/>
      <c r="S8" s="55"/>
    </row>
    <row r="9" spans="1:11" ht="33.75" customHeight="1">
      <c r="A9" s="892"/>
      <c r="B9" s="892"/>
      <c r="C9" s="892"/>
      <c r="D9" s="892"/>
      <c r="E9" s="51" t="s">
        <v>83</v>
      </c>
      <c r="F9" s="51" t="s">
        <v>84</v>
      </c>
      <c r="G9" s="51" t="s">
        <v>18</v>
      </c>
      <c r="H9" s="610"/>
      <c r="I9" s="610"/>
      <c r="J9" s="892"/>
      <c r="K9" s="892"/>
    </row>
    <row r="10" spans="1:11" s="57" customFormat="1" ht="16.5" customHeight="1">
      <c r="A10" s="5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51">
        <v>10</v>
      </c>
      <c r="K10" s="51">
        <v>11</v>
      </c>
    </row>
    <row r="11" spans="1:12" ht="16.5" customHeight="1">
      <c r="A11" s="58">
        <v>1</v>
      </c>
      <c r="B11" s="59" t="s">
        <v>840</v>
      </c>
      <c r="C11" s="53">
        <v>30</v>
      </c>
      <c r="D11" s="53">
        <v>6</v>
      </c>
      <c r="E11" s="53">
        <v>4</v>
      </c>
      <c r="F11" s="53">
        <v>5</v>
      </c>
      <c r="G11" s="53">
        <f>E11+F11</f>
        <v>9</v>
      </c>
      <c r="H11" s="53">
        <f>D11+G11</f>
        <v>15</v>
      </c>
      <c r="I11" s="53">
        <f>J11</f>
        <v>15</v>
      </c>
      <c r="J11" s="53">
        <f>C11-H11</f>
        <v>15</v>
      </c>
      <c r="K11" s="53"/>
      <c r="L11" s="889">
        <f>I11+I12+I13</f>
        <v>35</v>
      </c>
    </row>
    <row r="12" spans="1:12" ht="16.5" customHeight="1">
      <c r="A12" s="58">
        <v>2</v>
      </c>
      <c r="B12" s="59" t="s">
        <v>841</v>
      </c>
      <c r="C12" s="53">
        <v>31</v>
      </c>
      <c r="D12" s="53">
        <v>31</v>
      </c>
      <c r="E12" s="53">
        <v>0</v>
      </c>
      <c r="F12" s="53">
        <v>0</v>
      </c>
      <c r="G12" s="53">
        <f aca="true" t="shared" si="0" ref="G12:G22">E12+F12</f>
        <v>0</v>
      </c>
      <c r="H12" s="53">
        <f aca="true" t="shared" si="1" ref="H12:H22">D12+G12</f>
        <v>31</v>
      </c>
      <c r="I12" s="53">
        <f aca="true" t="shared" si="2" ref="I12:I22">J12</f>
        <v>0</v>
      </c>
      <c r="J12" s="53">
        <f aca="true" t="shared" si="3" ref="J12:J22">C12-H12</f>
        <v>0</v>
      </c>
      <c r="K12" s="53"/>
      <c r="L12" s="889"/>
    </row>
    <row r="13" spans="1:15" ht="16.5" customHeight="1">
      <c r="A13" s="58">
        <v>3</v>
      </c>
      <c r="B13" s="59" t="s">
        <v>842</v>
      </c>
      <c r="C13" s="53">
        <v>30</v>
      </c>
      <c r="D13" s="53">
        <v>0</v>
      </c>
      <c r="E13" s="53">
        <v>4</v>
      </c>
      <c r="F13" s="53">
        <v>6</v>
      </c>
      <c r="G13" s="53">
        <f t="shared" si="0"/>
        <v>10</v>
      </c>
      <c r="H13" s="53">
        <f t="shared" si="1"/>
        <v>10</v>
      </c>
      <c r="I13" s="53">
        <f t="shared" si="2"/>
        <v>20</v>
      </c>
      <c r="J13" s="53">
        <f t="shared" si="3"/>
        <v>20</v>
      </c>
      <c r="K13" s="53"/>
      <c r="L13" s="889"/>
      <c r="N13" s="49">
        <f>'AT26_NoWD'!M11</f>
        <v>35</v>
      </c>
      <c r="O13" s="49">
        <f>L11</f>
        <v>35</v>
      </c>
    </row>
    <row r="14" spans="1:12" ht="16.5" customHeight="1">
      <c r="A14" s="58">
        <v>4</v>
      </c>
      <c r="B14" s="59" t="s">
        <v>843</v>
      </c>
      <c r="C14" s="53">
        <v>31</v>
      </c>
      <c r="D14" s="53">
        <v>0</v>
      </c>
      <c r="E14" s="53">
        <v>4</v>
      </c>
      <c r="F14" s="53">
        <v>4</v>
      </c>
      <c r="G14" s="53">
        <f t="shared" si="0"/>
        <v>8</v>
      </c>
      <c r="H14" s="53">
        <f t="shared" si="1"/>
        <v>8</v>
      </c>
      <c r="I14" s="53">
        <f t="shared" si="2"/>
        <v>23</v>
      </c>
      <c r="J14" s="53">
        <f t="shared" si="3"/>
        <v>23</v>
      </c>
      <c r="K14" s="53"/>
      <c r="L14" s="889">
        <f>I14+I15+I16</f>
        <v>62</v>
      </c>
    </row>
    <row r="15" spans="1:12" ht="16.5" customHeight="1">
      <c r="A15" s="58">
        <v>5</v>
      </c>
      <c r="B15" s="59" t="s">
        <v>844</v>
      </c>
      <c r="C15" s="53">
        <v>31</v>
      </c>
      <c r="D15" s="53">
        <v>0</v>
      </c>
      <c r="E15" s="53">
        <v>5</v>
      </c>
      <c r="F15" s="53">
        <v>6</v>
      </c>
      <c r="G15" s="53">
        <f t="shared" si="0"/>
        <v>11</v>
      </c>
      <c r="H15" s="53">
        <f t="shared" si="1"/>
        <v>11</v>
      </c>
      <c r="I15" s="53">
        <f t="shared" si="2"/>
        <v>20</v>
      </c>
      <c r="J15" s="53">
        <f t="shared" si="3"/>
        <v>20</v>
      </c>
      <c r="K15" s="53"/>
      <c r="L15" s="889"/>
    </row>
    <row r="16" spans="1:15" s="57" customFormat="1" ht="16.5" customHeight="1">
      <c r="A16" s="58">
        <v>6</v>
      </c>
      <c r="B16" s="59" t="s">
        <v>845</v>
      </c>
      <c r="C16" s="58">
        <v>30</v>
      </c>
      <c r="D16" s="58">
        <v>3</v>
      </c>
      <c r="E16" s="53">
        <v>4</v>
      </c>
      <c r="F16" s="53">
        <v>4</v>
      </c>
      <c r="G16" s="53">
        <f t="shared" si="0"/>
        <v>8</v>
      </c>
      <c r="H16" s="53">
        <f t="shared" si="1"/>
        <v>11</v>
      </c>
      <c r="I16" s="53">
        <f t="shared" si="2"/>
        <v>19</v>
      </c>
      <c r="J16" s="53">
        <f t="shared" si="3"/>
        <v>19</v>
      </c>
      <c r="K16" s="53"/>
      <c r="L16" s="889"/>
      <c r="M16" s="49"/>
      <c r="N16" s="49">
        <f>'AT26_NoWD'!M14</f>
        <v>62</v>
      </c>
      <c r="O16" s="57">
        <f>L14</f>
        <v>62</v>
      </c>
    </row>
    <row r="17" spans="1:14" s="57" customFormat="1" ht="16.5" customHeight="1">
      <c r="A17" s="58">
        <v>7</v>
      </c>
      <c r="B17" s="59" t="s">
        <v>846</v>
      </c>
      <c r="C17" s="58">
        <v>31</v>
      </c>
      <c r="D17" s="58">
        <v>3</v>
      </c>
      <c r="E17" s="53">
        <v>4</v>
      </c>
      <c r="F17" s="53">
        <v>5</v>
      </c>
      <c r="G17" s="53">
        <f t="shared" si="0"/>
        <v>9</v>
      </c>
      <c r="H17" s="53">
        <f t="shared" si="1"/>
        <v>12</v>
      </c>
      <c r="I17" s="53">
        <f t="shared" si="2"/>
        <v>19</v>
      </c>
      <c r="J17" s="53">
        <f t="shared" si="3"/>
        <v>19</v>
      </c>
      <c r="K17" s="53"/>
      <c r="L17" s="889">
        <f>I17+I18+I19</f>
        <v>56</v>
      </c>
      <c r="M17" s="49"/>
      <c r="N17" s="49"/>
    </row>
    <row r="18" spans="1:12" s="57" customFormat="1" ht="16.5" customHeight="1">
      <c r="A18" s="58">
        <v>8</v>
      </c>
      <c r="B18" s="59" t="s">
        <v>847</v>
      </c>
      <c r="C18" s="58">
        <v>30</v>
      </c>
      <c r="D18" s="58">
        <v>0</v>
      </c>
      <c r="E18" s="53">
        <v>5</v>
      </c>
      <c r="F18" s="53">
        <v>5</v>
      </c>
      <c r="G18" s="53">
        <f t="shared" si="0"/>
        <v>10</v>
      </c>
      <c r="H18" s="53">
        <f t="shared" si="1"/>
        <v>10</v>
      </c>
      <c r="I18" s="53">
        <f t="shared" si="2"/>
        <v>20</v>
      </c>
      <c r="J18" s="53">
        <f t="shared" si="3"/>
        <v>20</v>
      </c>
      <c r="K18" s="53"/>
      <c r="L18" s="889"/>
    </row>
    <row r="19" spans="1:17" s="57" customFormat="1" ht="16.5" customHeight="1">
      <c r="A19" s="58">
        <v>9</v>
      </c>
      <c r="B19" s="59" t="s">
        <v>848</v>
      </c>
      <c r="C19" s="58">
        <v>31</v>
      </c>
      <c r="D19" s="58">
        <v>6</v>
      </c>
      <c r="E19" s="53">
        <v>4</v>
      </c>
      <c r="F19" s="53">
        <v>4</v>
      </c>
      <c r="G19" s="53">
        <f t="shared" si="0"/>
        <v>8</v>
      </c>
      <c r="H19" s="53">
        <f t="shared" si="1"/>
        <v>14</v>
      </c>
      <c r="I19" s="53">
        <f t="shared" si="2"/>
        <v>17</v>
      </c>
      <c r="J19" s="53">
        <f t="shared" si="3"/>
        <v>17</v>
      </c>
      <c r="K19" s="53"/>
      <c r="L19" s="889"/>
      <c r="M19" s="57">
        <f>L11+L14+L17</f>
        <v>153</v>
      </c>
      <c r="N19" s="57">
        <f>'AT26_NoWD'!M17</f>
        <v>54</v>
      </c>
      <c r="O19" s="57">
        <f>L17</f>
        <v>56</v>
      </c>
      <c r="P19" s="57">
        <f>N13+N16+N19</f>
        <v>151</v>
      </c>
      <c r="Q19" s="57">
        <f>O13+O16+O19</f>
        <v>153</v>
      </c>
    </row>
    <row r="20" spans="1:12" s="57" customFormat="1" ht="16.5" customHeight="1">
      <c r="A20" s="58">
        <v>10</v>
      </c>
      <c r="B20" s="59" t="s">
        <v>849</v>
      </c>
      <c r="C20" s="58">
        <v>31</v>
      </c>
      <c r="D20" s="58">
        <v>1</v>
      </c>
      <c r="E20" s="53">
        <v>5</v>
      </c>
      <c r="F20" s="53">
        <v>7</v>
      </c>
      <c r="G20" s="53">
        <f t="shared" si="0"/>
        <v>12</v>
      </c>
      <c r="H20" s="53">
        <f t="shared" si="1"/>
        <v>13</v>
      </c>
      <c r="I20" s="53">
        <f t="shared" si="2"/>
        <v>18</v>
      </c>
      <c r="J20" s="53">
        <f t="shared" si="3"/>
        <v>18</v>
      </c>
      <c r="K20" s="53"/>
      <c r="L20" s="889">
        <f>I20+I21+I22</f>
        <v>67</v>
      </c>
    </row>
    <row r="21" spans="1:12" s="57" customFormat="1" ht="16.5" customHeight="1">
      <c r="A21" s="58">
        <v>11</v>
      </c>
      <c r="B21" s="59" t="s">
        <v>850</v>
      </c>
      <c r="C21" s="58">
        <v>28</v>
      </c>
      <c r="D21" s="51">
        <v>0</v>
      </c>
      <c r="E21" s="53">
        <v>4</v>
      </c>
      <c r="F21" s="53">
        <v>1</v>
      </c>
      <c r="G21" s="53">
        <f t="shared" si="0"/>
        <v>5</v>
      </c>
      <c r="H21" s="53">
        <f t="shared" si="1"/>
        <v>5</v>
      </c>
      <c r="I21" s="53">
        <f t="shared" si="2"/>
        <v>23</v>
      </c>
      <c r="J21" s="53">
        <f t="shared" si="3"/>
        <v>23</v>
      </c>
      <c r="K21" s="53"/>
      <c r="L21" s="889"/>
    </row>
    <row r="22" spans="1:15" s="57" customFormat="1" ht="16.5" customHeight="1">
      <c r="A22" s="58">
        <v>12</v>
      </c>
      <c r="B22" s="59" t="s">
        <v>851</v>
      </c>
      <c r="C22" s="58">
        <v>31</v>
      </c>
      <c r="D22" s="51">
        <v>0</v>
      </c>
      <c r="E22" s="53">
        <v>4</v>
      </c>
      <c r="F22" s="53">
        <v>1</v>
      </c>
      <c r="G22" s="53">
        <f t="shared" si="0"/>
        <v>5</v>
      </c>
      <c r="H22" s="53">
        <f t="shared" si="1"/>
        <v>5</v>
      </c>
      <c r="I22" s="53">
        <f t="shared" si="2"/>
        <v>26</v>
      </c>
      <c r="J22" s="53">
        <f t="shared" si="3"/>
        <v>26</v>
      </c>
      <c r="K22" s="53"/>
      <c r="L22" s="889"/>
      <c r="N22" s="57">
        <f>'AT26_NoWD'!M20</f>
        <v>59</v>
      </c>
      <c r="O22" s="57">
        <f>L20</f>
        <v>67</v>
      </c>
    </row>
    <row r="23" spans="1:15" s="57" customFormat="1" ht="16.5" customHeight="1">
      <c r="A23" s="59"/>
      <c r="B23" s="60" t="s">
        <v>18</v>
      </c>
      <c r="C23" s="58">
        <f>SUM(C11:C22)</f>
        <v>365</v>
      </c>
      <c r="D23" s="58">
        <f aca="true" t="shared" si="4" ref="D23:J23">SUM(D11:D22)</f>
        <v>50</v>
      </c>
      <c r="E23" s="58">
        <f t="shared" si="4"/>
        <v>47</v>
      </c>
      <c r="F23" s="58">
        <f t="shared" si="4"/>
        <v>48</v>
      </c>
      <c r="G23" s="58">
        <f t="shared" si="4"/>
        <v>95</v>
      </c>
      <c r="H23" s="58">
        <f t="shared" si="4"/>
        <v>145</v>
      </c>
      <c r="I23" s="58">
        <f t="shared" si="4"/>
        <v>220</v>
      </c>
      <c r="J23" s="58">
        <f t="shared" si="4"/>
        <v>220</v>
      </c>
      <c r="K23" s="59"/>
      <c r="L23" s="57">
        <f>L11+L14+L17+L20</f>
        <v>220</v>
      </c>
      <c r="N23" s="57">
        <f>SUM(N13:N22)</f>
        <v>210</v>
      </c>
      <c r="O23" s="57">
        <f>SUM(O13:O22)</f>
        <v>220</v>
      </c>
    </row>
    <row r="24" spans="1:11" s="57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59"/>
    </row>
    <row r="25" spans="1:10" ht="15">
      <c r="A25" s="54" t="s">
        <v>109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">
      <c r="A26" s="54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">
      <c r="A27" s="54"/>
      <c r="B27" s="54"/>
      <c r="C27" s="54"/>
      <c r="D27" s="54"/>
      <c r="E27" s="54"/>
      <c r="F27" s="54"/>
      <c r="G27" s="54"/>
      <c r="H27" s="54"/>
      <c r="I27" s="54"/>
      <c r="J27" s="54"/>
    </row>
    <row r="28" ht="14.25">
      <c r="D28" s="49" t="s">
        <v>11</v>
      </c>
    </row>
    <row r="29" spans="1:10" ht="15">
      <c r="A29" s="530" t="s">
        <v>1004</v>
      </c>
      <c r="B29" s="54"/>
      <c r="C29" s="54"/>
      <c r="D29" s="54"/>
      <c r="E29" s="54"/>
      <c r="F29" s="54"/>
      <c r="G29" s="54"/>
      <c r="H29" s="54"/>
      <c r="I29" s="54"/>
      <c r="J29" s="174" t="s">
        <v>12</v>
      </c>
    </row>
    <row r="30" spans="1:10" ht="15">
      <c r="A30" s="891" t="s">
        <v>13</v>
      </c>
      <c r="B30" s="891"/>
      <c r="C30" s="891"/>
      <c r="D30" s="891"/>
      <c r="E30" s="891"/>
      <c r="F30" s="891"/>
      <c r="G30" s="891"/>
      <c r="H30" s="891"/>
      <c r="I30" s="891"/>
      <c r="J30" s="891"/>
    </row>
    <row r="31" spans="1:10" ht="15">
      <c r="A31" s="891" t="s">
        <v>19</v>
      </c>
      <c r="B31" s="891"/>
      <c r="C31" s="891"/>
      <c r="D31" s="891"/>
      <c r="E31" s="891"/>
      <c r="F31" s="891"/>
      <c r="G31" s="891"/>
      <c r="H31" s="891"/>
      <c r="I31" s="891"/>
      <c r="J31" s="891"/>
    </row>
    <row r="32" spans="1:10" ht="15">
      <c r="A32" s="54"/>
      <c r="B32" s="54"/>
      <c r="C32" s="54"/>
      <c r="D32" s="54"/>
      <c r="E32" s="54"/>
      <c r="F32" s="54"/>
      <c r="G32" s="54"/>
      <c r="H32" s="54" t="s">
        <v>85</v>
      </c>
      <c r="I32" s="54"/>
      <c r="J32" s="54"/>
    </row>
  </sheetData>
  <sheetProtection/>
  <mergeCells count="20">
    <mergeCell ref="C1:H1"/>
    <mergeCell ref="A2:J2"/>
    <mergeCell ref="A3:J3"/>
    <mergeCell ref="A5:J5"/>
    <mergeCell ref="A7:A9"/>
    <mergeCell ref="A31:J31"/>
    <mergeCell ref="D7:H7"/>
    <mergeCell ref="J7:J9"/>
    <mergeCell ref="D8:D9"/>
    <mergeCell ref="E8:G8"/>
    <mergeCell ref="L20:L22"/>
    <mergeCell ref="A30:J30"/>
    <mergeCell ref="L11:L13"/>
    <mergeCell ref="K7:K9"/>
    <mergeCell ref="C7:C9"/>
    <mergeCell ref="H8:H9"/>
    <mergeCell ref="I7:I9"/>
    <mergeCell ref="B7:B9"/>
    <mergeCell ref="L14:L16"/>
    <mergeCell ref="L17:L1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Normal="70" zoomScaleSheetLayoutView="100" zoomScalePageLayoutView="0" workbookViewId="0" topLeftCell="A7">
      <selection activeCell="B14" sqref="B14:T14"/>
    </sheetView>
  </sheetViews>
  <sheetFormatPr defaultColWidth="9.140625" defaultRowHeight="12.75"/>
  <cols>
    <col min="1" max="1" width="5.57421875" style="298" customWidth="1"/>
    <col min="2" max="2" width="8.8515625" style="298" customWidth="1"/>
    <col min="3" max="3" width="10.28125" style="298" customWidth="1"/>
    <col min="4" max="4" width="8.421875" style="298" customWidth="1"/>
    <col min="5" max="6" width="9.8515625" style="298" customWidth="1"/>
    <col min="7" max="7" width="10.8515625" style="298" customWidth="1"/>
    <col min="8" max="8" width="12.8515625" style="298" customWidth="1"/>
    <col min="9" max="9" width="8.7109375" style="284" customWidth="1"/>
    <col min="10" max="11" width="8.00390625" style="284" customWidth="1"/>
    <col min="12" max="14" width="8.140625" style="284" customWidth="1"/>
    <col min="15" max="15" width="8.421875" style="284" customWidth="1"/>
    <col min="16" max="16" width="8.140625" style="284" customWidth="1"/>
    <col min="17" max="18" width="8.8515625" style="284" customWidth="1"/>
    <col min="19" max="19" width="10.7109375" style="284" customWidth="1"/>
    <col min="20" max="20" width="14.140625" style="284" customWidth="1"/>
    <col min="21" max="21" width="9.140625" style="298" customWidth="1"/>
    <col min="22" max="16384" width="9.140625" style="284" customWidth="1"/>
  </cols>
  <sheetData>
    <row r="1" spans="7:20" ht="12.75" customHeight="1">
      <c r="G1" s="905"/>
      <c r="H1" s="905"/>
      <c r="I1" s="905"/>
      <c r="J1" s="298"/>
      <c r="K1" s="298"/>
      <c r="L1" s="298"/>
      <c r="M1" s="298"/>
      <c r="N1" s="298"/>
      <c r="O1" s="298"/>
      <c r="P1" s="298"/>
      <c r="Q1" s="907" t="s">
        <v>535</v>
      </c>
      <c r="R1" s="907"/>
      <c r="S1" s="907"/>
      <c r="T1" s="907"/>
    </row>
    <row r="2" spans="1:20" ht="15.75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</row>
    <row r="3" spans="1:20" ht="18">
      <c r="A3" s="911" t="s">
        <v>747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</row>
    <row r="4" spans="1:20" ht="12.75" customHeight="1">
      <c r="A4" s="909" t="s">
        <v>755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</row>
    <row r="5" spans="1:21" s="285" customFormat="1" ht="7.5" customHeight="1">
      <c r="A5" s="909"/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361"/>
    </row>
    <row r="6" spans="1:20" ht="12.75">
      <c r="A6" s="906"/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</row>
    <row r="7" spans="1:20" ht="15.75">
      <c r="A7" s="529" t="s">
        <v>1003</v>
      </c>
      <c r="B7" s="529"/>
      <c r="C7" s="145"/>
      <c r="H7" s="299"/>
      <c r="I7" s="298"/>
      <c r="J7" s="298"/>
      <c r="K7" s="298"/>
      <c r="L7" s="899"/>
      <c r="M7" s="899"/>
      <c r="N7" s="899"/>
      <c r="O7" s="899"/>
      <c r="P7" s="899"/>
      <c r="Q7" s="899"/>
      <c r="R7" s="899"/>
      <c r="S7" s="899"/>
      <c r="T7" s="899"/>
    </row>
    <row r="8" spans="1:20" ht="24.75" customHeight="1">
      <c r="A8" s="809" t="s">
        <v>2</v>
      </c>
      <c r="B8" s="809" t="s">
        <v>3</v>
      </c>
      <c r="C8" s="900" t="s">
        <v>489</v>
      </c>
      <c r="D8" s="901"/>
      <c r="E8" s="901"/>
      <c r="F8" s="901"/>
      <c r="G8" s="902"/>
      <c r="H8" s="903" t="s">
        <v>86</v>
      </c>
      <c r="I8" s="900" t="s">
        <v>87</v>
      </c>
      <c r="J8" s="901"/>
      <c r="K8" s="901"/>
      <c r="L8" s="902"/>
      <c r="M8" s="809" t="s">
        <v>651</v>
      </c>
      <c r="N8" s="809"/>
      <c r="O8" s="809"/>
      <c r="P8" s="809"/>
      <c r="Q8" s="809"/>
      <c r="R8" s="809"/>
      <c r="S8" s="897" t="s">
        <v>708</v>
      </c>
      <c r="T8" s="897"/>
    </row>
    <row r="9" spans="1:20" ht="44.25" customHeight="1">
      <c r="A9" s="809"/>
      <c r="B9" s="809"/>
      <c r="C9" s="300" t="s">
        <v>5</v>
      </c>
      <c r="D9" s="300" t="s">
        <v>6</v>
      </c>
      <c r="E9" s="300" t="s">
        <v>357</v>
      </c>
      <c r="F9" s="301" t="s">
        <v>103</v>
      </c>
      <c r="G9" s="301" t="s">
        <v>227</v>
      </c>
      <c r="H9" s="904"/>
      <c r="I9" s="353" t="s">
        <v>92</v>
      </c>
      <c r="J9" s="353" t="s">
        <v>21</v>
      </c>
      <c r="K9" s="353" t="s">
        <v>43</v>
      </c>
      <c r="L9" s="353" t="s">
        <v>687</v>
      </c>
      <c r="M9" s="359" t="s">
        <v>18</v>
      </c>
      <c r="N9" s="359" t="s">
        <v>652</v>
      </c>
      <c r="O9" s="359" t="s">
        <v>653</v>
      </c>
      <c r="P9" s="359" t="s">
        <v>654</v>
      </c>
      <c r="Q9" s="359" t="s">
        <v>655</v>
      </c>
      <c r="R9" s="359" t="s">
        <v>656</v>
      </c>
      <c r="S9" s="372" t="s">
        <v>714</v>
      </c>
      <c r="T9" s="372" t="s">
        <v>712</v>
      </c>
    </row>
    <row r="10" spans="1:21" s="286" customFormat="1" ht="12.75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366">
        <v>17</v>
      </c>
      <c r="R10" s="366">
        <v>18</v>
      </c>
      <c r="S10" s="366">
        <v>19</v>
      </c>
      <c r="T10" s="366">
        <v>20</v>
      </c>
      <c r="U10" s="309"/>
    </row>
    <row r="11" spans="1:20" ht="12.75">
      <c r="A11" s="302">
        <v>1</v>
      </c>
      <c r="B11" s="240" t="s">
        <v>923</v>
      </c>
      <c r="C11" s="30">
        <v>15925</v>
      </c>
      <c r="D11" s="20">
        <v>1575</v>
      </c>
      <c r="E11" s="303"/>
      <c r="F11" s="303"/>
      <c r="G11" s="303">
        <f>C11+D11+E11+F11</f>
        <v>17500</v>
      </c>
      <c r="H11" s="304">
        <v>210</v>
      </c>
      <c r="I11" s="461">
        <f>J11</f>
        <v>367.5</v>
      </c>
      <c r="J11" s="461">
        <f>G11*H11*100/1000/1000</f>
        <v>367.5</v>
      </c>
      <c r="K11" s="303"/>
      <c r="L11" s="303"/>
      <c r="M11" s="303"/>
      <c r="N11" s="461"/>
      <c r="O11" s="303"/>
      <c r="P11" s="303"/>
      <c r="Q11" s="303"/>
      <c r="R11" s="303"/>
      <c r="S11" s="303">
        <v>750</v>
      </c>
      <c r="T11" s="461">
        <f>J11*S11/100000</f>
        <v>2.75625</v>
      </c>
    </row>
    <row r="12" spans="1:20" ht="12.75">
      <c r="A12" s="302">
        <v>2</v>
      </c>
      <c r="B12" s="158" t="s">
        <v>924</v>
      </c>
      <c r="C12" s="30">
        <v>5465</v>
      </c>
      <c r="D12" s="20">
        <v>613</v>
      </c>
      <c r="E12" s="303"/>
      <c r="F12" s="303"/>
      <c r="G12" s="303">
        <f>C12+D12+E12+F12</f>
        <v>6078</v>
      </c>
      <c r="H12" s="337">
        <v>210</v>
      </c>
      <c r="I12" s="461">
        <f>J12</f>
        <v>127.638</v>
      </c>
      <c r="J12" s="461">
        <f>G12*H12*100/1000/1000</f>
        <v>127.638</v>
      </c>
      <c r="K12" s="303"/>
      <c r="L12" s="303"/>
      <c r="M12" s="303"/>
      <c r="N12" s="461"/>
      <c r="O12" s="303"/>
      <c r="P12" s="303"/>
      <c r="Q12" s="303"/>
      <c r="R12" s="303"/>
      <c r="S12" s="303">
        <v>750</v>
      </c>
      <c r="T12" s="461">
        <f>J12*S12/100000</f>
        <v>0.957285</v>
      </c>
    </row>
    <row r="13" spans="1:20" ht="12.75">
      <c r="A13" s="302">
        <v>3</v>
      </c>
      <c r="B13" s="240" t="s">
        <v>925</v>
      </c>
      <c r="C13" s="30">
        <v>1419</v>
      </c>
      <c r="D13" s="20">
        <v>0</v>
      </c>
      <c r="E13" s="303"/>
      <c r="F13" s="303"/>
      <c r="G13" s="303">
        <f>C13+D13+E13+F13</f>
        <v>1419</v>
      </c>
      <c r="H13" s="337">
        <v>210</v>
      </c>
      <c r="I13" s="461">
        <f>J13</f>
        <v>29.799</v>
      </c>
      <c r="J13" s="461">
        <f>G13*H13*100/1000/1000</f>
        <v>29.799</v>
      </c>
      <c r="K13" s="303"/>
      <c r="L13" s="303"/>
      <c r="M13" s="303"/>
      <c r="N13" s="461"/>
      <c r="O13" s="303"/>
      <c r="P13" s="303"/>
      <c r="Q13" s="303"/>
      <c r="R13" s="303"/>
      <c r="S13" s="303">
        <v>750</v>
      </c>
      <c r="T13" s="461">
        <f>J13*S13/100000</f>
        <v>0.2234925</v>
      </c>
    </row>
    <row r="14" spans="1:20" ht="12.75">
      <c r="A14" s="302">
        <v>4</v>
      </c>
      <c r="B14" s="158" t="s">
        <v>926</v>
      </c>
      <c r="C14" s="30">
        <v>1609</v>
      </c>
      <c r="D14" s="20">
        <v>222</v>
      </c>
      <c r="E14" s="303"/>
      <c r="F14" s="303"/>
      <c r="G14" s="303">
        <f>C14+D14+E14+F14</f>
        <v>1831</v>
      </c>
      <c r="H14" s="337">
        <v>210</v>
      </c>
      <c r="I14" s="461">
        <f>J14</f>
        <v>38.451</v>
      </c>
      <c r="J14" s="461">
        <f>G14*H14*100/1000/1000</f>
        <v>38.451</v>
      </c>
      <c r="K14" s="303"/>
      <c r="L14" s="303"/>
      <c r="M14" s="303"/>
      <c r="N14" s="461"/>
      <c r="O14" s="303"/>
      <c r="P14" s="303"/>
      <c r="Q14" s="303"/>
      <c r="R14" s="303"/>
      <c r="S14" s="303">
        <v>750</v>
      </c>
      <c r="T14" s="461">
        <f>J14*S14/100000</f>
        <v>0.2883825</v>
      </c>
    </row>
    <row r="15" spans="1:20" ht="12.75">
      <c r="A15" s="302">
        <v>5</v>
      </c>
      <c r="B15" s="242"/>
      <c r="C15" s="303"/>
      <c r="D15" s="303"/>
      <c r="E15" s="303"/>
      <c r="F15" s="303"/>
      <c r="G15" s="303"/>
      <c r="H15" s="304"/>
      <c r="I15" s="461"/>
      <c r="J15" s="461"/>
      <c r="K15" s="303"/>
      <c r="L15" s="303"/>
      <c r="M15" s="303"/>
      <c r="N15" s="303"/>
      <c r="O15" s="303"/>
      <c r="P15" s="303"/>
      <c r="Q15" s="303"/>
      <c r="R15" s="303"/>
      <c r="S15" s="303"/>
      <c r="T15" s="303"/>
    </row>
    <row r="16" spans="1:20" ht="12.75">
      <c r="A16" s="302">
        <v>6</v>
      </c>
      <c r="B16" s="303"/>
      <c r="C16" s="303"/>
      <c r="D16" s="303"/>
      <c r="E16" s="303"/>
      <c r="F16" s="303"/>
      <c r="G16" s="303"/>
      <c r="H16" s="304"/>
      <c r="I16" s="461"/>
      <c r="J16" s="461"/>
      <c r="K16" s="303"/>
      <c r="L16" s="303"/>
      <c r="M16" s="303"/>
      <c r="N16" s="303"/>
      <c r="O16" s="303"/>
      <c r="P16" s="303"/>
      <c r="Q16" s="303"/>
      <c r="R16" s="303"/>
      <c r="S16" s="303"/>
      <c r="T16" s="303"/>
    </row>
    <row r="17" spans="1:20" ht="12.75">
      <c r="A17" s="302">
        <v>7</v>
      </c>
      <c r="B17" s="303"/>
      <c r="C17" s="303"/>
      <c r="D17" s="303"/>
      <c r="E17" s="303"/>
      <c r="F17" s="303"/>
      <c r="G17" s="303"/>
      <c r="H17" s="304"/>
      <c r="I17" s="461"/>
      <c r="J17" s="461"/>
      <c r="K17" s="303"/>
      <c r="L17" s="303"/>
      <c r="M17" s="303"/>
      <c r="N17" s="303"/>
      <c r="O17" s="303"/>
      <c r="P17" s="303"/>
      <c r="Q17" s="303"/>
      <c r="R17" s="303"/>
      <c r="S17" s="303"/>
      <c r="T17" s="303"/>
    </row>
    <row r="18" spans="1:20" ht="12.75">
      <c r="A18" s="302">
        <v>8</v>
      </c>
      <c r="B18" s="303"/>
      <c r="C18" s="303"/>
      <c r="D18" s="303"/>
      <c r="E18" s="303"/>
      <c r="F18" s="303"/>
      <c r="G18" s="303"/>
      <c r="H18" s="304"/>
      <c r="I18" s="461"/>
      <c r="J18" s="461"/>
      <c r="K18" s="303"/>
      <c r="L18" s="303"/>
      <c r="M18" s="303"/>
      <c r="N18" s="303"/>
      <c r="O18" s="303"/>
      <c r="P18" s="303"/>
      <c r="Q18" s="303"/>
      <c r="R18" s="303"/>
      <c r="S18" s="303"/>
      <c r="T18" s="303"/>
    </row>
    <row r="19" spans="1:20" ht="12.75">
      <c r="A19" s="302">
        <v>9</v>
      </c>
      <c r="B19" s="303"/>
      <c r="C19" s="303"/>
      <c r="D19" s="303"/>
      <c r="E19" s="303"/>
      <c r="F19" s="303"/>
      <c r="G19" s="303"/>
      <c r="H19" s="304"/>
      <c r="I19" s="461"/>
      <c r="J19" s="461"/>
      <c r="K19" s="303"/>
      <c r="L19" s="303"/>
      <c r="M19" s="303"/>
      <c r="N19" s="303"/>
      <c r="O19" s="303"/>
      <c r="P19" s="303"/>
      <c r="Q19" s="303"/>
      <c r="R19" s="303"/>
      <c r="S19" s="303"/>
      <c r="T19" s="303"/>
    </row>
    <row r="20" spans="1:20" ht="12.75">
      <c r="A20" s="302">
        <v>10</v>
      </c>
      <c r="B20" s="303"/>
      <c r="C20" s="303"/>
      <c r="D20" s="303"/>
      <c r="E20" s="303"/>
      <c r="F20" s="303"/>
      <c r="G20" s="303"/>
      <c r="H20" s="304"/>
      <c r="I20" s="461"/>
      <c r="J20" s="461"/>
      <c r="K20" s="303"/>
      <c r="L20" s="303"/>
      <c r="M20" s="303"/>
      <c r="N20" s="303"/>
      <c r="O20" s="303"/>
      <c r="P20" s="303"/>
      <c r="Q20" s="303"/>
      <c r="R20" s="303"/>
      <c r="S20" s="303"/>
      <c r="T20" s="303"/>
    </row>
    <row r="21" spans="1:20" ht="12.75">
      <c r="A21" s="302">
        <v>11</v>
      </c>
      <c r="B21" s="303"/>
      <c r="C21" s="303"/>
      <c r="D21" s="303"/>
      <c r="E21" s="303"/>
      <c r="F21" s="303"/>
      <c r="G21" s="303"/>
      <c r="H21" s="304"/>
      <c r="I21" s="461"/>
      <c r="J21" s="461"/>
      <c r="K21" s="303"/>
      <c r="L21" s="303"/>
      <c r="M21" s="303"/>
      <c r="N21" s="303"/>
      <c r="O21" s="303"/>
      <c r="P21" s="303"/>
      <c r="Q21" s="303"/>
      <c r="R21" s="303"/>
      <c r="S21" s="303"/>
      <c r="T21" s="303"/>
    </row>
    <row r="22" spans="1:20" ht="12.75">
      <c r="A22" s="302">
        <v>12</v>
      </c>
      <c r="B22" s="303"/>
      <c r="C22" s="303"/>
      <c r="D22" s="303"/>
      <c r="E22" s="303"/>
      <c r="F22" s="303"/>
      <c r="G22" s="303"/>
      <c r="H22" s="337"/>
      <c r="I22" s="461"/>
      <c r="J22" s="461"/>
      <c r="K22" s="303"/>
      <c r="L22" s="303"/>
      <c r="M22" s="303"/>
      <c r="N22" s="303"/>
      <c r="O22" s="303"/>
      <c r="P22" s="303"/>
      <c r="Q22" s="303"/>
      <c r="R22" s="303"/>
      <c r="S22" s="303"/>
      <c r="T22" s="303"/>
    </row>
    <row r="23" spans="1:20" ht="12.75">
      <c r="A23" s="302">
        <v>13</v>
      </c>
      <c r="B23" s="303"/>
      <c r="C23" s="303"/>
      <c r="D23" s="303"/>
      <c r="E23" s="303"/>
      <c r="F23" s="303"/>
      <c r="G23" s="303"/>
      <c r="H23" s="337"/>
      <c r="I23" s="461"/>
      <c r="J23" s="461"/>
      <c r="K23" s="303"/>
      <c r="L23" s="303"/>
      <c r="M23" s="303"/>
      <c r="N23" s="303"/>
      <c r="O23" s="303"/>
      <c r="P23" s="303"/>
      <c r="Q23" s="303"/>
      <c r="R23" s="303"/>
      <c r="S23" s="303"/>
      <c r="T23" s="303"/>
    </row>
    <row r="24" spans="1:20" ht="12.75">
      <c r="A24" s="302">
        <v>14</v>
      </c>
      <c r="B24" s="303"/>
      <c r="C24" s="303"/>
      <c r="D24" s="303"/>
      <c r="E24" s="303"/>
      <c r="F24" s="303"/>
      <c r="G24" s="303"/>
      <c r="H24" s="337"/>
      <c r="I24" s="461"/>
      <c r="J24" s="461"/>
      <c r="K24" s="303"/>
      <c r="L24" s="303"/>
      <c r="M24" s="303"/>
      <c r="N24" s="303"/>
      <c r="O24" s="303"/>
      <c r="P24" s="303"/>
      <c r="Q24" s="303"/>
      <c r="R24" s="303"/>
      <c r="S24" s="303"/>
      <c r="T24" s="303"/>
    </row>
    <row r="25" spans="1:20" ht="12.75">
      <c r="A25" s="305" t="s">
        <v>7</v>
      </c>
      <c r="B25" s="303"/>
      <c r="C25" s="303"/>
      <c r="D25" s="303"/>
      <c r="E25" s="303"/>
      <c r="F25" s="303"/>
      <c r="G25" s="303"/>
      <c r="H25" s="304"/>
      <c r="I25" s="461"/>
      <c r="J25" s="461"/>
      <c r="K25" s="303"/>
      <c r="L25" s="303"/>
      <c r="M25" s="303"/>
      <c r="N25" s="303"/>
      <c r="O25" s="303"/>
      <c r="P25" s="303"/>
      <c r="Q25" s="303"/>
      <c r="R25" s="303"/>
      <c r="S25" s="303"/>
      <c r="T25" s="303"/>
    </row>
    <row r="26" spans="1:20" ht="12.75">
      <c r="A26" s="305" t="s">
        <v>7</v>
      </c>
      <c r="B26" s="303"/>
      <c r="C26" s="303"/>
      <c r="D26" s="303"/>
      <c r="E26" s="303"/>
      <c r="F26" s="303"/>
      <c r="G26" s="303"/>
      <c r="H26" s="304"/>
      <c r="I26" s="461"/>
      <c r="J26" s="461"/>
      <c r="K26" s="303"/>
      <c r="L26" s="303"/>
      <c r="M26" s="303"/>
      <c r="N26" s="303"/>
      <c r="O26" s="303"/>
      <c r="P26" s="303"/>
      <c r="Q26" s="303"/>
      <c r="R26" s="303"/>
      <c r="S26" s="303"/>
      <c r="T26" s="303"/>
    </row>
    <row r="27" spans="1:20" ht="12.75">
      <c r="A27" s="367" t="s">
        <v>18</v>
      </c>
      <c r="B27" s="303"/>
      <c r="C27" s="303">
        <f>SUM(C11:C26)</f>
        <v>24418</v>
      </c>
      <c r="D27" s="303">
        <f aca="true" t="shared" si="0" ref="D27:T27">SUM(D11:D26)</f>
        <v>2410</v>
      </c>
      <c r="E27" s="303">
        <f t="shared" si="0"/>
        <v>0</v>
      </c>
      <c r="F27" s="303">
        <f t="shared" si="0"/>
        <v>0</v>
      </c>
      <c r="G27" s="303">
        <f t="shared" si="0"/>
        <v>26828</v>
      </c>
      <c r="H27" s="303"/>
      <c r="I27" s="461">
        <f t="shared" si="0"/>
        <v>563.388</v>
      </c>
      <c r="J27" s="461">
        <f t="shared" si="0"/>
        <v>563.388</v>
      </c>
      <c r="K27" s="303">
        <f t="shared" si="0"/>
        <v>0</v>
      </c>
      <c r="L27" s="303">
        <f t="shared" si="0"/>
        <v>0</v>
      </c>
      <c r="M27" s="303">
        <f t="shared" si="0"/>
        <v>0</v>
      </c>
      <c r="N27" s="303">
        <f t="shared" si="0"/>
        <v>0</v>
      </c>
      <c r="O27" s="303">
        <f t="shared" si="0"/>
        <v>0</v>
      </c>
      <c r="P27" s="303">
        <f t="shared" si="0"/>
        <v>0</v>
      </c>
      <c r="Q27" s="303">
        <f t="shared" si="0"/>
        <v>0</v>
      </c>
      <c r="R27" s="303">
        <f t="shared" si="0"/>
        <v>0</v>
      </c>
      <c r="S27" s="303">
        <f t="shared" si="0"/>
        <v>3000</v>
      </c>
      <c r="T27" s="461">
        <f t="shared" si="0"/>
        <v>4.22541</v>
      </c>
    </row>
    <row r="28" spans="1:20" ht="12.75">
      <c r="A28" s="306"/>
      <c r="B28" s="306"/>
      <c r="C28" s="306"/>
      <c r="D28" s="306"/>
      <c r="E28" s="306"/>
      <c r="F28" s="306"/>
      <c r="G28" s="306"/>
      <c r="H28" s="306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</row>
    <row r="29" spans="1:20" ht="12.75">
      <c r="A29" s="307" t="s">
        <v>8</v>
      </c>
      <c r="B29" s="308"/>
      <c r="C29" s="308"/>
      <c r="D29" s="306"/>
      <c r="E29" s="306"/>
      <c r="F29" s="306"/>
      <c r="G29" s="306"/>
      <c r="H29" s="306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</row>
    <row r="30" spans="1:20" ht="12.75">
      <c r="A30" s="309" t="s">
        <v>9</v>
      </c>
      <c r="B30" s="309"/>
      <c r="C30" s="309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ht="12.75">
      <c r="A31" s="309" t="s">
        <v>10</v>
      </c>
      <c r="B31" s="309"/>
      <c r="C31" s="309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0" ht="12.75">
      <c r="A32" s="309"/>
      <c r="B32" s="309"/>
      <c r="C32" s="309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:20" ht="12.75">
      <c r="A33" s="309"/>
      <c r="B33" s="309"/>
      <c r="C33" s="309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:20" ht="16.5" customHeight="1">
      <c r="A34" s="530" t="s">
        <v>1004</v>
      </c>
      <c r="H34" s="309"/>
      <c r="I34" s="298"/>
      <c r="J34" s="309"/>
      <c r="K34" s="309"/>
      <c r="L34" s="309"/>
      <c r="M34" s="309"/>
      <c r="N34" s="309"/>
      <c r="O34" s="309"/>
      <c r="P34" s="309"/>
      <c r="Q34" s="309"/>
      <c r="R34" s="908" t="s">
        <v>12</v>
      </c>
      <c r="S34" s="908"/>
      <c r="T34" s="309"/>
    </row>
    <row r="35" spans="9:20" ht="12.75" customHeight="1">
      <c r="I35" s="309"/>
      <c r="J35" s="908" t="s">
        <v>13</v>
      </c>
      <c r="K35" s="908"/>
      <c r="L35" s="908"/>
      <c r="M35" s="908"/>
      <c r="N35" s="908"/>
      <c r="O35" s="908"/>
      <c r="P35" s="908"/>
      <c r="Q35" s="908"/>
      <c r="R35" s="908"/>
      <c r="S35" s="908"/>
      <c r="T35" s="908"/>
    </row>
    <row r="36" spans="9:20" ht="12.75" customHeight="1">
      <c r="I36" s="908" t="s">
        <v>88</v>
      </c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</row>
    <row r="37" spans="1:20" ht="12.75">
      <c r="A37" s="309"/>
      <c r="B37" s="309"/>
      <c r="I37" s="298"/>
      <c r="J37" s="309"/>
      <c r="K37" s="309"/>
      <c r="L37" s="309"/>
      <c r="M37" s="309"/>
      <c r="N37" s="309"/>
      <c r="O37" s="309"/>
      <c r="P37" s="309"/>
      <c r="Q37" s="309"/>
      <c r="R37" s="309" t="s">
        <v>709</v>
      </c>
      <c r="S37" s="309"/>
      <c r="T37" s="309"/>
    </row>
    <row r="39" spans="1:20" ht="12.75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</row>
  </sheetData>
  <sheetProtection/>
  <mergeCells count="18">
    <mergeCell ref="G1:I1"/>
    <mergeCell ref="A6:T6"/>
    <mergeCell ref="Q1:T1"/>
    <mergeCell ref="J35:T35"/>
    <mergeCell ref="I36:T36"/>
    <mergeCell ref="I8:L8"/>
    <mergeCell ref="A4:T5"/>
    <mergeCell ref="A2:T2"/>
    <mergeCell ref="A3:T3"/>
    <mergeCell ref="R34:S34"/>
    <mergeCell ref="M8:R8"/>
    <mergeCell ref="S8:T8"/>
    <mergeCell ref="A39:T39"/>
    <mergeCell ref="L7:T7"/>
    <mergeCell ref="A8:A9"/>
    <mergeCell ref="B8:B9"/>
    <mergeCell ref="C8:G8"/>
    <mergeCell ref="H8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view="pageBreakPreview" zoomScaleNormal="70" zoomScaleSheetLayoutView="100" zoomScalePageLayoutView="0" workbookViewId="0" topLeftCell="A7">
      <selection activeCell="B14" sqref="B14:T14"/>
    </sheetView>
  </sheetViews>
  <sheetFormatPr defaultColWidth="9.140625" defaultRowHeight="12.75"/>
  <cols>
    <col min="1" max="1" width="5.57421875" style="298" customWidth="1"/>
    <col min="2" max="2" width="8.8515625" style="298" customWidth="1"/>
    <col min="3" max="3" width="10.28125" style="298" customWidth="1"/>
    <col min="4" max="4" width="8.421875" style="298" customWidth="1"/>
    <col min="5" max="6" width="9.8515625" style="298" customWidth="1"/>
    <col min="7" max="7" width="10.8515625" style="298" customWidth="1"/>
    <col min="8" max="8" width="12.8515625" style="298" customWidth="1"/>
    <col min="9" max="9" width="8.7109375" style="284" customWidth="1"/>
    <col min="10" max="11" width="8.00390625" style="284" customWidth="1"/>
    <col min="12" max="14" width="8.140625" style="284" customWidth="1"/>
    <col min="15" max="15" width="8.421875" style="284" customWidth="1"/>
    <col min="16" max="18" width="8.140625" style="284" customWidth="1"/>
    <col min="19" max="19" width="10.421875" style="284" customWidth="1"/>
    <col min="20" max="20" width="12.57421875" style="284" customWidth="1"/>
    <col min="21" max="16384" width="9.140625" style="284" customWidth="1"/>
  </cols>
  <sheetData>
    <row r="1" spans="7:20" ht="12.75" customHeight="1">
      <c r="G1" s="905"/>
      <c r="H1" s="905"/>
      <c r="I1" s="905"/>
      <c r="J1" s="298"/>
      <c r="K1" s="298"/>
      <c r="L1" s="298"/>
      <c r="M1" s="298"/>
      <c r="N1" s="298"/>
      <c r="O1" s="298"/>
      <c r="P1" s="298"/>
      <c r="Q1" s="298"/>
      <c r="R1" s="298"/>
      <c r="S1" s="907" t="s">
        <v>536</v>
      </c>
      <c r="T1" s="907"/>
    </row>
    <row r="2" spans="1:20" ht="15.75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</row>
    <row r="3" spans="1:20" ht="18">
      <c r="A3" s="911" t="s">
        <v>747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  <c r="O3" s="911"/>
      <c r="P3" s="911"/>
      <c r="Q3" s="911"/>
      <c r="R3" s="911"/>
      <c r="S3" s="911"/>
      <c r="T3" s="911"/>
    </row>
    <row r="4" spans="1:20" ht="12.75" customHeight="1">
      <c r="A4" s="909" t="s">
        <v>756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  <c r="O4" s="909"/>
      <c r="P4" s="909"/>
      <c r="Q4" s="909"/>
      <c r="R4" s="909"/>
      <c r="S4" s="909"/>
      <c r="T4" s="909"/>
    </row>
    <row r="5" spans="1:20" s="285" customFormat="1" ht="7.5" customHeight="1">
      <c r="A5" s="909"/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</row>
    <row r="6" spans="1:20" ht="12.75">
      <c r="A6" s="906"/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  <c r="O6" s="906"/>
      <c r="P6" s="906"/>
      <c r="Q6" s="906"/>
      <c r="R6" s="906"/>
      <c r="S6" s="906"/>
      <c r="T6" s="906"/>
    </row>
    <row r="7" spans="1:20" ht="15.75">
      <c r="A7" s="529" t="s">
        <v>1003</v>
      </c>
      <c r="B7" s="529"/>
      <c r="C7" s="145"/>
      <c r="H7" s="334"/>
      <c r="I7" s="298"/>
      <c r="J7" s="298"/>
      <c r="K7" s="298"/>
      <c r="L7" s="899"/>
      <c r="M7" s="899"/>
      <c r="N7" s="899"/>
      <c r="O7" s="899"/>
      <c r="P7" s="899"/>
      <c r="Q7" s="899"/>
      <c r="R7" s="899"/>
      <c r="S7" s="899"/>
      <c r="T7" s="899"/>
    </row>
    <row r="8" spans="1:20" ht="52.5" customHeight="1">
      <c r="A8" s="809" t="s">
        <v>2</v>
      </c>
      <c r="B8" s="809" t="s">
        <v>3</v>
      </c>
      <c r="C8" s="900" t="s">
        <v>489</v>
      </c>
      <c r="D8" s="901"/>
      <c r="E8" s="901"/>
      <c r="F8" s="901"/>
      <c r="G8" s="902"/>
      <c r="H8" s="903" t="s">
        <v>86</v>
      </c>
      <c r="I8" s="900" t="s">
        <v>87</v>
      </c>
      <c r="J8" s="901"/>
      <c r="K8" s="901"/>
      <c r="L8" s="902"/>
      <c r="M8" s="809" t="s">
        <v>651</v>
      </c>
      <c r="N8" s="809"/>
      <c r="O8" s="809"/>
      <c r="P8" s="809"/>
      <c r="Q8" s="809"/>
      <c r="R8" s="809"/>
      <c r="S8" s="897" t="s">
        <v>708</v>
      </c>
      <c r="T8" s="897"/>
    </row>
    <row r="9" spans="1:20" ht="44.25" customHeight="1">
      <c r="A9" s="809"/>
      <c r="B9" s="809"/>
      <c r="C9" s="335" t="s">
        <v>5</v>
      </c>
      <c r="D9" s="335" t="s">
        <v>6</v>
      </c>
      <c r="E9" s="335" t="s">
        <v>357</v>
      </c>
      <c r="F9" s="336" t="s">
        <v>103</v>
      </c>
      <c r="G9" s="336" t="s">
        <v>227</v>
      </c>
      <c r="H9" s="904"/>
      <c r="I9" s="353" t="s">
        <v>92</v>
      </c>
      <c r="J9" s="353" t="s">
        <v>21</v>
      </c>
      <c r="K9" s="353" t="s">
        <v>43</v>
      </c>
      <c r="L9" s="353" t="s">
        <v>687</v>
      </c>
      <c r="M9" s="359" t="s">
        <v>18</v>
      </c>
      <c r="N9" s="359" t="s">
        <v>652</v>
      </c>
      <c r="O9" s="359" t="s">
        <v>653</v>
      </c>
      <c r="P9" s="359" t="s">
        <v>654</v>
      </c>
      <c r="Q9" s="359" t="s">
        <v>655</v>
      </c>
      <c r="R9" s="359" t="s">
        <v>656</v>
      </c>
      <c r="S9" s="372" t="s">
        <v>714</v>
      </c>
      <c r="T9" s="372" t="s">
        <v>712</v>
      </c>
    </row>
    <row r="10" spans="1:20" s="368" customFormat="1" ht="12.75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  <c r="Q10" s="366">
        <v>17</v>
      </c>
      <c r="R10" s="366">
        <v>18</v>
      </c>
      <c r="S10" s="366">
        <v>19</v>
      </c>
      <c r="T10" s="366">
        <v>20</v>
      </c>
    </row>
    <row r="11" spans="1:20" ht="12.75">
      <c r="A11" s="302">
        <v>1</v>
      </c>
      <c r="B11" s="240" t="s">
        <v>923</v>
      </c>
      <c r="C11" s="517">
        <v>11454.120589334329</v>
      </c>
      <c r="D11" s="517">
        <v>1571.9383022774325</v>
      </c>
      <c r="E11" s="303"/>
      <c r="F11" s="303"/>
      <c r="G11" s="559">
        <f>C11+D11+E11+F11</f>
        <v>13026.058891611761</v>
      </c>
      <c r="H11" s="337">
        <v>220</v>
      </c>
      <c r="I11" s="461">
        <f>J11</f>
        <v>429.85994342318816</v>
      </c>
      <c r="J11" s="461">
        <f>G11*150*H11/1000/1000</f>
        <v>429.85994342318816</v>
      </c>
      <c r="K11" s="303"/>
      <c r="L11" s="303"/>
      <c r="M11" s="303"/>
      <c r="N11" s="303"/>
      <c r="O11" s="303"/>
      <c r="P11" s="303"/>
      <c r="Q11" s="303"/>
      <c r="R11" s="303"/>
      <c r="S11" s="303">
        <v>750</v>
      </c>
      <c r="T11" s="461">
        <f>I11*S11/100000</f>
        <v>3.223949575673911</v>
      </c>
    </row>
    <row r="12" spans="1:20" ht="12.75">
      <c r="A12" s="302">
        <v>2</v>
      </c>
      <c r="B12" s="158" t="s">
        <v>924</v>
      </c>
      <c r="C12" s="517">
        <v>3259.8764212886354</v>
      </c>
      <c r="D12" s="517">
        <v>452.5958592132506</v>
      </c>
      <c r="E12" s="303"/>
      <c r="F12" s="303"/>
      <c r="G12" s="559">
        <v>3713</v>
      </c>
      <c r="H12" s="337">
        <v>220</v>
      </c>
      <c r="I12" s="461">
        <f>J12</f>
        <v>122.529</v>
      </c>
      <c r="J12" s="461">
        <f>G12*150*H12/1000/1000</f>
        <v>122.529</v>
      </c>
      <c r="K12" s="303"/>
      <c r="L12" s="303"/>
      <c r="M12" s="303"/>
      <c r="N12" s="303"/>
      <c r="O12" s="303"/>
      <c r="P12" s="303"/>
      <c r="Q12" s="303"/>
      <c r="R12" s="303"/>
      <c r="S12" s="303">
        <v>750</v>
      </c>
      <c r="T12" s="461">
        <f>I12*S12/100000</f>
        <v>0.9189675</v>
      </c>
    </row>
    <row r="13" spans="1:20" ht="12.75">
      <c r="A13" s="302">
        <v>3</v>
      </c>
      <c r="B13" s="240" t="s">
        <v>925</v>
      </c>
      <c r="C13" s="517">
        <v>910.4715742272995</v>
      </c>
      <c r="D13" s="517">
        <v>0</v>
      </c>
      <c r="E13" s="303"/>
      <c r="F13" s="303"/>
      <c r="G13" s="559">
        <f>C13+D13+E13+F13</f>
        <v>910.4715742272995</v>
      </c>
      <c r="H13" s="337">
        <v>220</v>
      </c>
      <c r="I13" s="461">
        <f>J13</f>
        <v>30.04556194950088</v>
      </c>
      <c r="J13" s="461">
        <f>G13*150*H13/1000/1000</f>
        <v>30.04556194950088</v>
      </c>
      <c r="K13" s="303"/>
      <c r="L13" s="303"/>
      <c r="M13" s="303"/>
      <c r="N13" s="303"/>
      <c r="O13" s="303"/>
      <c r="P13" s="303"/>
      <c r="Q13" s="303"/>
      <c r="R13" s="303"/>
      <c r="S13" s="303">
        <v>750</v>
      </c>
      <c r="T13" s="461">
        <f>I13*S13/100000</f>
        <v>0.22534171462125657</v>
      </c>
    </row>
    <row r="14" spans="1:20" ht="12.75">
      <c r="A14" s="302">
        <v>4</v>
      </c>
      <c r="B14" s="158" t="s">
        <v>926</v>
      </c>
      <c r="C14" s="517">
        <v>902.5314151497358</v>
      </c>
      <c r="D14" s="517">
        <v>148.46583850931677</v>
      </c>
      <c r="E14" s="303"/>
      <c r="F14" s="303"/>
      <c r="G14" s="559">
        <f>C14+D14+E14+F14</f>
        <v>1050.9972536590526</v>
      </c>
      <c r="H14" s="337">
        <v>220</v>
      </c>
      <c r="I14" s="461">
        <f>J14</f>
        <v>34.68290937074873</v>
      </c>
      <c r="J14" s="461">
        <f>G14*150*H14/1000/1000</f>
        <v>34.68290937074873</v>
      </c>
      <c r="K14" s="303"/>
      <c r="L14" s="303"/>
      <c r="M14" s="303"/>
      <c r="N14" s="303"/>
      <c r="O14" s="303"/>
      <c r="P14" s="303"/>
      <c r="Q14" s="303"/>
      <c r="R14" s="303"/>
      <c r="S14" s="303">
        <v>750</v>
      </c>
      <c r="T14" s="461">
        <f>I14*S14/100000</f>
        <v>0.2601218202806155</v>
      </c>
    </row>
    <row r="15" spans="1:20" ht="12.75">
      <c r="A15" s="302">
        <v>5</v>
      </c>
      <c r="B15" s="303"/>
      <c r="C15" s="303"/>
      <c r="D15" s="303"/>
      <c r="E15" s="303"/>
      <c r="F15" s="303"/>
      <c r="G15" s="559"/>
      <c r="H15" s="337"/>
      <c r="I15" s="461"/>
      <c r="J15" s="461"/>
      <c r="K15" s="303"/>
      <c r="L15" s="303"/>
      <c r="M15" s="303"/>
      <c r="N15" s="303"/>
      <c r="O15" s="303"/>
      <c r="P15" s="303"/>
      <c r="Q15" s="303"/>
      <c r="R15" s="303"/>
      <c r="S15" s="303"/>
      <c r="T15" s="461"/>
    </row>
    <row r="16" spans="1:20" ht="12.75">
      <c r="A16" s="302">
        <v>6</v>
      </c>
      <c r="B16" s="303"/>
      <c r="C16" s="303"/>
      <c r="D16" s="303"/>
      <c r="E16" s="303"/>
      <c r="F16" s="303"/>
      <c r="G16" s="303"/>
      <c r="H16" s="337"/>
      <c r="I16" s="461"/>
      <c r="J16" s="461"/>
      <c r="K16" s="303"/>
      <c r="L16" s="303"/>
      <c r="M16" s="303"/>
      <c r="N16" s="303"/>
      <c r="O16" s="303"/>
      <c r="P16" s="303"/>
      <c r="Q16" s="303"/>
      <c r="R16" s="303"/>
      <c r="S16" s="303"/>
      <c r="T16" s="461"/>
    </row>
    <row r="17" spans="1:20" ht="12.75">
      <c r="A17" s="302">
        <v>7</v>
      </c>
      <c r="B17" s="303"/>
      <c r="C17" s="303"/>
      <c r="D17" s="303"/>
      <c r="E17" s="303"/>
      <c r="F17" s="303"/>
      <c r="G17" s="303"/>
      <c r="H17" s="337"/>
      <c r="I17" s="461"/>
      <c r="J17" s="461"/>
      <c r="K17" s="303"/>
      <c r="L17" s="303"/>
      <c r="M17" s="303"/>
      <c r="N17" s="303"/>
      <c r="O17" s="303"/>
      <c r="P17" s="303"/>
      <c r="Q17" s="303"/>
      <c r="R17" s="303"/>
      <c r="S17" s="303"/>
      <c r="T17" s="461"/>
    </row>
    <row r="18" spans="1:20" ht="12.75">
      <c r="A18" s="302">
        <v>8</v>
      </c>
      <c r="B18" s="303"/>
      <c r="C18" s="303"/>
      <c r="D18" s="303"/>
      <c r="E18" s="303"/>
      <c r="F18" s="303"/>
      <c r="G18" s="303"/>
      <c r="H18" s="337"/>
      <c r="I18" s="461"/>
      <c r="J18" s="461"/>
      <c r="K18" s="303"/>
      <c r="L18" s="303"/>
      <c r="M18" s="303"/>
      <c r="N18" s="303"/>
      <c r="O18" s="303"/>
      <c r="P18" s="303"/>
      <c r="Q18" s="303"/>
      <c r="R18" s="303"/>
      <c r="S18" s="303"/>
      <c r="T18" s="461"/>
    </row>
    <row r="19" spans="1:20" ht="12.75">
      <c r="A19" s="302">
        <v>9</v>
      </c>
      <c r="B19" s="303"/>
      <c r="C19" s="303"/>
      <c r="D19" s="303"/>
      <c r="E19" s="303"/>
      <c r="F19" s="303"/>
      <c r="G19" s="303"/>
      <c r="H19" s="337"/>
      <c r="I19" s="461"/>
      <c r="J19" s="461"/>
      <c r="K19" s="303"/>
      <c r="L19" s="303"/>
      <c r="M19" s="303"/>
      <c r="N19" s="303"/>
      <c r="O19" s="303"/>
      <c r="P19" s="303"/>
      <c r="Q19" s="303"/>
      <c r="R19" s="303"/>
      <c r="S19" s="303"/>
      <c r="T19" s="461"/>
    </row>
    <row r="20" spans="1:20" ht="12.75">
      <c r="A20" s="302">
        <v>10</v>
      </c>
      <c r="B20" s="303"/>
      <c r="C20" s="303"/>
      <c r="D20" s="303"/>
      <c r="E20" s="303"/>
      <c r="F20" s="303"/>
      <c r="G20" s="303"/>
      <c r="H20" s="337"/>
      <c r="I20" s="461"/>
      <c r="J20" s="461"/>
      <c r="K20" s="303"/>
      <c r="L20" s="303"/>
      <c r="M20" s="303"/>
      <c r="N20" s="303"/>
      <c r="O20" s="303"/>
      <c r="P20" s="303"/>
      <c r="Q20" s="303"/>
      <c r="R20" s="303"/>
      <c r="S20" s="303"/>
      <c r="T20" s="461"/>
    </row>
    <row r="21" spans="1:20" ht="12.75">
      <c r="A21" s="302">
        <v>11</v>
      </c>
      <c r="B21" s="303"/>
      <c r="C21" s="303"/>
      <c r="D21" s="303"/>
      <c r="E21" s="303"/>
      <c r="F21" s="303"/>
      <c r="G21" s="303"/>
      <c r="H21" s="337"/>
      <c r="I21" s="461"/>
      <c r="J21" s="461"/>
      <c r="K21" s="303"/>
      <c r="L21" s="303"/>
      <c r="M21" s="303"/>
      <c r="N21" s="303"/>
      <c r="O21" s="303"/>
      <c r="P21" s="303"/>
      <c r="Q21" s="303"/>
      <c r="R21" s="303"/>
      <c r="S21" s="303"/>
      <c r="T21" s="461"/>
    </row>
    <row r="22" spans="1:20" ht="12.75">
      <c r="A22" s="302">
        <v>12</v>
      </c>
      <c r="B22" s="303"/>
      <c r="C22" s="303"/>
      <c r="D22" s="303"/>
      <c r="E22" s="303"/>
      <c r="F22" s="303"/>
      <c r="G22" s="303"/>
      <c r="H22" s="337"/>
      <c r="I22" s="461"/>
      <c r="J22" s="461"/>
      <c r="K22" s="303"/>
      <c r="L22" s="303"/>
      <c r="M22" s="303"/>
      <c r="N22" s="303"/>
      <c r="O22" s="303"/>
      <c r="P22" s="303"/>
      <c r="Q22" s="303"/>
      <c r="R22" s="303"/>
      <c r="S22" s="303"/>
      <c r="T22" s="461"/>
    </row>
    <row r="23" spans="1:20" ht="12.75">
      <c r="A23" s="302">
        <v>13</v>
      </c>
      <c r="B23" s="303"/>
      <c r="C23" s="303"/>
      <c r="D23" s="303"/>
      <c r="E23" s="303"/>
      <c r="F23" s="303"/>
      <c r="G23" s="303"/>
      <c r="H23" s="337"/>
      <c r="I23" s="461"/>
      <c r="J23" s="461"/>
      <c r="K23" s="303"/>
      <c r="L23" s="303"/>
      <c r="M23" s="303"/>
      <c r="N23" s="303"/>
      <c r="O23" s="303"/>
      <c r="P23" s="303"/>
      <c r="Q23" s="303"/>
      <c r="R23" s="303"/>
      <c r="S23" s="303"/>
      <c r="T23" s="461"/>
    </row>
    <row r="24" spans="1:20" ht="12.75">
      <c r="A24" s="302">
        <v>14</v>
      </c>
      <c r="B24" s="303"/>
      <c r="C24" s="303"/>
      <c r="D24" s="303"/>
      <c r="E24" s="303"/>
      <c r="F24" s="303"/>
      <c r="G24" s="303"/>
      <c r="H24" s="337"/>
      <c r="I24" s="461"/>
      <c r="J24" s="461"/>
      <c r="K24" s="303"/>
      <c r="L24" s="303"/>
      <c r="M24" s="303"/>
      <c r="N24" s="303"/>
      <c r="O24" s="303"/>
      <c r="P24" s="303"/>
      <c r="Q24" s="303"/>
      <c r="R24" s="303"/>
      <c r="S24" s="303"/>
      <c r="T24" s="461"/>
    </row>
    <row r="25" spans="1:20" ht="12.75">
      <c r="A25" s="305" t="s">
        <v>7</v>
      </c>
      <c r="B25" s="303"/>
      <c r="C25" s="303"/>
      <c r="D25" s="303"/>
      <c r="E25" s="303"/>
      <c r="F25" s="303"/>
      <c r="G25" s="303"/>
      <c r="H25" s="337"/>
      <c r="I25" s="461"/>
      <c r="J25" s="461"/>
      <c r="K25" s="303"/>
      <c r="L25" s="303"/>
      <c r="M25" s="303"/>
      <c r="N25" s="303"/>
      <c r="O25" s="303"/>
      <c r="P25" s="303"/>
      <c r="Q25" s="303"/>
      <c r="R25" s="303"/>
      <c r="S25" s="303"/>
      <c r="T25" s="461"/>
    </row>
    <row r="26" spans="1:20" ht="12.75">
      <c r="A26" s="305" t="s">
        <v>7</v>
      </c>
      <c r="B26" s="303"/>
      <c r="C26" s="303"/>
      <c r="D26" s="303"/>
      <c r="E26" s="303"/>
      <c r="F26" s="303"/>
      <c r="G26" s="303"/>
      <c r="H26" s="337"/>
      <c r="I26" s="461"/>
      <c r="J26" s="461"/>
      <c r="K26" s="303"/>
      <c r="L26" s="303"/>
      <c r="M26" s="303"/>
      <c r="N26" s="303"/>
      <c r="O26" s="303"/>
      <c r="P26" s="303"/>
      <c r="Q26" s="303"/>
      <c r="R26" s="303"/>
      <c r="S26" s="303"/>
      <c r="T26" s="461"/>
    </row>
    <row r="27" spans="1:20" ht="12.75">
      <c r="A27" s="367" t="s">
        <v>18</v>
      </c>
      <c r="B27" s="303"/>
      <c r="C27" s="303">
        <f>SUM(C11:C26)</f>
        <v>16527</v>
      </c>
      <c r="D27" s="303">
        <f aca="true" t="shared" si="0" ref="D27:T27">SUM(D11:D26)</f>
        <v>2173</v>
      </c>
      <c r="E27" s="303">
        <f t="shared" si="0"/>
        <v>0</v>
      </c>
      <c r="F27" s="303">
        <f t="shared" si="0"/>
        <v>0</v>
      </c>
      <c r="G27" s="559">
        <v>18700</v>
      </c>
      <c r="H27" s="303"/>
      <c r="I27" s="461">
        <f t="shared" si="0"/>
        <v>617.1174147434377</v>
      </c>
      <c r="J27" s="461">
        <f t="shared" si="0"/>
        <v>617.1174147434377</v>
      </c>
      <c r="K27" s="303">
        <f t="shared" si="0"/>
        <v>0</v>
      </c>
      <c r="L27" s="303">
        <f t="shared" si="0"/>
        <v>0</v>
      </c>
      <c r="M27" s="303">
        <f t="shared" si="0"/>
        <v>0</v>
      </c>
      <c r="N27" s="303">
        <f t="shared" si="0"/>
        <v>0</v>
      </c>
      <c r="O27" s="303">
        <f t="shared" si="0"/>
        <v>0</v>
      </c>
      <c r="P27" s="303">
        <f t="shared" si="0"/>
        <v>0</v>
      </c>
      <c r="Q27" s="303">
        <f t="shared" si="0"/>
        <v>0</v>
      </c>
      <c r="R27" s="303">
        <f t="shared" si="0"/>
        <v>0</v>
      </c>
      <c r="S27" s="303">
        <f t="shared" si="0"/>
        <v>3000</v>
      </c>
      <c r="T27" s="461">
        <f t="shared" si="0"/>
        <v>4.628380610575784</v>
      </c>
    </row>
    <row r="28" spans="1:20" ht="12.75">
      <c r="A28" s="306"/>
      <c r="B28" s="306"/>
      <c r="C28" s="306"/>
      <c r="D28" s="306"/>
      <c r="E28" s="306"/>
      <c r="F28" s="306"/>
      <c r="G28" s="306"/>
      <c r="H28" s="306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</row>
    <row r="29" spans="1:20" ht="12.75">
      <c r="A29" s="307" t="s">
        <v>8</v>
      </c>
      <c r="B29" s="308"/>
      <c r="C29" s="308"/>
      <c r="D29" s="306"/>
      <c r="E29" s="306"/>
      <c r="F29" s="306"/>
      <c r="G29" s="306"/>
      <c r="H29" s="306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</row>
    <row r="30" spans="1:20" ht="12.75">
      <c r="A30" s="309" t="s">
        <v>9</v>
      </c>
      <c r="B30" s="309"/>
      <c r="C30" s="309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</row>
    <row r="31" spans="1:20" ht="12.75">
      <c r="A31" s="309" t="s">
        <v>10</v>
      </c>
      <c r="B31" s="309"/>
      <c r="C31" s="309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0" ht="12.75">
      <c r="A32" s="309"/>
      <c r="B32" s="309"/>
      <c r="C32" s="309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</row>
    <row r="33" spans="1:20" ht="12.75">
      <c r="A33" s="309"/>
      <c r="B33" s="309"/>
      <c r="C33" s="309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</row>
    <row r="34" spans="1:20" ht="12.75">
      <c r="A34" s="530" t="s">
        <v>1004</v>
      </c>
      <c r="H34" s="309"/>
      <c r="I34" s="298"/>
      <c r="J34" s="309"/>
      <c r="K34" s="309"/>
      <c r="L34" s="309"/>
      <c r="M34" s="309"/>
      <c r="N34" s="309"/>
      <c r="O34" s="309"/>
      <c r="P34" s="309"/>
      <c r="Q34" s="309" t="s">
        <v>12</v>
      </c>
      <c r="R34" s="309"/>
      <c r="S34" s="309"/>
      <c r="T34" s="309"/>
    </row>
    <row r="35" spans="9:20" ht="12.75" customHeight="1">
      <c r="I35" s="309"/>
      <c r="J35" s="908" t="s">
        <v>13</v>
      </c>
      <c r="K35" s="908"/>
      <c r="L35" s="908"/>
      <c r="M35" s="908"/>
      <c r="N35" s="908"/>
      <c r="O35" s="908"/>
      <c r="P35" s="908"/>
      <c r="Q35" s="908"/>
      <c r="R35" s="908"/>
      <c r="S35" s="908"/>
      <c r="T35" s="908"/>
    </row>
    <row r="36" spans="9:20" ht="12.75" customHeight="1">
      <c r="I36" s="908" t="s">
        <v>88</v>
      </c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</row>
    <row r="37" spans="1:20" ht="12.75">
      <c r="A37" s="309"/>
      <c r="B37" s="309"/>
      <c r="I37" s="298"/>
      <c r="J37" s="309"/>
      <c r="K37" s="309"/>
      <c r="L37" s="309"/>
      <c r="M37" s="309"/>
      <c r="N37" s="309"/>
      <c r="O37" s="309"/>
      <c r="P37" s="309"/>
      <c r="Q37" s="309" t="s">
        <v>709</v>
      </c>
      <c r="R37" s="309"/>
      <c r="S37" s="309"/>
      <c r="T37" s="309"/>
    </row>
    <row r="39" spans="1:20" ht="12.75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</row>
    <row r="55" spans="11:13" ht="12.75">
      <c r="K55" s="558"/>
      <c r="L55" s="558"/>
      <c r="M55" s="558"/>
    </row>
    <row r="56" spans="11:13" ht="12.75">
      <c r="K56" s="558"/>
      <c r="L56" s="558"/>
      <c r="M56" s="558"/>
    </row>
    <row r="57" spans="11:13" ht="12.75">
      <c r="K57" s="558"/>
      <c r="L57" s="558"/>
      <c r="M57" s="558"/>
    </row>
    <row r="58" spans="11:13" ht="12.75">
      <c r="K58" s="558"/>
      <c r="L58" s="558"/>
      <c r="M58" s="558"/>
    </row>
    <row r="59" spans="11:13" ht="12.75">
      <c r="K59" s="558"/>
      <c r="L59" s="558"/>
      <c r="M59" s="558"/>
    </row>
  </sheetData>
  <sheetProtection/>
  <mergeCells count="17">
    <mergeCell ref="J35:T35"/>
    <mergeCell ref="I36:T36"/>
    <mergeCell ref="A39:T39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L7:T7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view="pageBreakPreview" zoomScale="80" zoomScaleNormal="70" zoomScaleSheetLayoutView="80" zoomScalePageLayoutView="0" workbookViewId="0" topLeftCell="A7">
      <selection activeCell="A28" sqref="A28"/>
    </sheetView>
  </sheetViews>
  <sheetFormatPr defaultColWidth="9.140625" defaultRowHeight="12.75"/>
  <cols>
    <col min="1" max="1" width="7.28125" style="210" customWidth="1"/>
    <col min="2" max="2" width="26.00390625" style="210" customWidth="1"/>
    <col min="3" max="5" width="8.28125" style="210" customWidth="1"/>
    <col min="6" max="6" width="16.00390625" style="210" customWidth="1"/>
    <col min="7" max="7" width="8.00390625" style="210" customWidth="1"/>
    <col min="8" max="8" width="9.421875" style="210" customWidth="1"/>
    <col min="9" max="9" width="8.7109375" style="210" customWidth="1"/>
    <col min="10" max="10" width="13.140625" style="210" customWidth="1"/>
    <col min="11" max="13" width="9.140625" style="210" customWidth="1"/>
    <col min="14" max="14" width="13.00390625" style="210" customWidth="1"/>
    <col min="15" max="18" width="9.140625" style="210" customWidth="1"/>
    <col min="19" max="21" width="8.8515625" style="210" customWidth="1"/>
    <col min="22" max="16384" width="9.140625" style="210" customWidth="1"/>
  </cols>
  <sheetData>
    <row r="1" ht="15">
      <c r="V1" s="211" t="s">
        <v>542</v>
      </c>
    </row>
    <row r="2" spans="7:18" ht="15.75">
      <c r="G2" s="139" t="s">
        <v>0</v>
      </c>
      <c r="H2" s="139"/>
      <c r="I2" s="139"/>
      <c r="O2" s="92"/>
      <c r="P2" s="92"/>
      <c r="Q2" s="92"/>
      <c r="R2" s="92"/>
    </row>
    <row r="3" spans="3:24" ht="20.25">
      <c r="C3" s="660" t="s">
        <v>747</v>
      </c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3:22" ht="18"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</row>
    <row r="5" spans="2:22" ht="15.75">
      <c r="B5" s="661" t="s">
        <v>798</v>
      </c>
      <c r="C5" s="661"/>
      <c r="D5" s="661"/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93"/>
      <c r="U5" s="650" t="s">
        <v>249</v>
      </c>
      <c r="V5" s="651"/>
    </row>
    <row r="6" spans="11:18" ht="15">
      <c r="K6" s="92"/>
      <c r="L6" s="92"/>
      <c r="M6" s="92"/>
      <c r="N6" s="92"/>
      <c r="O6" s="92"/>
      <c r="P6" s="92"/>
      <c r="Q6" s="92"/>
      <c r="R6" s="92"/>
    </row>
    <row r="7" spans="1:22" ht="12.75">
      <c r="A7" s="37" t="s">
        <v>1003</v>
      </c>
      <c r="B7" s="37"/>
      <c r="C7" s="15"/>
      <c r="O7" s="652" t="s">
        <v>836</v>
      </c>
      <c r="P7" s="652"/>
      <c r="Q7" s="652"/>
      <c r="R7" s="652"/>
      <c r="S7" s="652"/>
      <c r="T7" s="652"/>
      <c r="U7" s="652"/>
      <c r="V7" s="652"/>
    </row>
    <row r="8" spans="1:22" ht="35.25" customHeight="1">
      <c r="A8" s="649" t="s">
        <v>2</v>
      </c>
      <c r="B8" s="649" t="s">
        <v>148</v>
      </c>
      <c r="C8" s="653" t="s">
        <v>149</v>
      </c>
      <c r="D8" s="653"/>
      <c r="E8" s="653"/>
      <c r="F8" s="653" t="s">
        <v>150</v>
      </c>
      <c r="G8" s="649" t="s">
        <v>178</v>
      </c>
      <c r="H8" s="649"/>
      <c r="I8" s="649"/>
      <c r="J8" s="649"/>
      <c r="K8" s="649"/>
      <c r="L8" s="649"/>
      <c r="M8" s="649"/>
      <c r="N8" s="649"/>
      <c r="O8" s="649" t="s">
        <v>179</v>
      </c>
      <c r="P8" s="649"/>
      <c r="Q8" s="649"/>
      <c r="R8" s="649"/>
      <c r="S8" s="649"/>
      <c r="T8" s="649"/>
      <c r="U8" s="649"/>
      <c r="V8" s="649"/>
    </row>
    <row r="9" spans="1:22" ht="15">
      <c r="A9" s="649"/>
      <c r="B9" s="649"/>
      <c r="C9" s="653" t="s">
        <v>250</v>
      </c>
      <c r="D9" s="653" t="s">
        <v>44</v>
      </c>
      <c r="E9" s="653" t="s">
        <v>45</v>
      </c>
      <c r="F9" s="653"/>
      <c r="G9" s="649" t="s">
        <v>180</v>
      </c>
      <c r="H9" s="649"/>
      <c r="I9" s="649"/>
      <c r="J9" s="649"/>
      <c r="K9" s="649" t="s">
        <v>165</v>
      </c>
      <c r="L9" s="649"/>
      <c r="M9" s="649"/>
      <c r="N9" s="649"/>
      <c r="O9" s="649" t="s">
        <v>151</v>
      </c>
      <c r="P9" s="649"/>
      <c r="Q9" s="649"/>
      <c r="R9" s="649"/>
      <c r="S9" s="649" t="s">
        <v>164</v>
      </c>
      <c r="T9" s="649"/>
      <c r="U9" s="649"/>
      <c r="V9" s="649"/>
    </row>
    <row r="10" spans="1:22" ht="12.75">
      <c r="A10" s="649"/>
      <c r="B10" s="649"/>
      <c r="C10" s="653"/>
      <c r="D10" s="653"/>
      <c r="E10" s="653"/>
      <c r="F10" s="653"/>
      <c r="G10" s="654" t="s">
        <v>152</v>
      </c>
      <c r="H10" s="655"/>
      <c r="I10" s="656"/>
      <c r="J10" s="640" t="s">
        <v>153</v>
      </c>
      <c r="K10" s="643" t="s">
        <v>152</v>
      </c>
      <c r="L10" s="644"/>
      <c r="M10" s="645"/>
      <c r="N10" s="640" t="s">
        <v>153</v>
      </c>
      <c r="O10" s="643" t="s">
        <v>152</v>
      </c>
      <c r="P10" s="644"/>
      <c r="Q10" s="645"/>
      <c r="R10" s="640" t="s">
        <v>153</v>
      </c>
      <c r="S10" s="643" t="s">
        <v>152</v>
      </c>
      <c r="T10" s="644"/>
      <c r="U10" s="645"/>
      <c r="V10" s="640" t="s">
        <v>153</v>
      </c>
    </row>
    <row r="11" spans="1:22" ht="15" customHeight="1">
      <c r="A11" s="649"/>
      <c r="B11" s="649"/>
      <c r="C11" s="653"/>
      <c r="D11" s="653"/>
      <c r="E11" s="653"/>
      <c r="F11" s="653"/>
      <c r="G11" s="657"/>
      <c r="H11" s="658"/>
      <c r="I11" s="659"/>
      <c r="J11" s="641"/>
      <c r="K11" s="646"/>
      <c r="L11" s="647"/>
      <c r="M11" s="648"/>
      <c r="N11" s="641"/>
      <c r="O11" s="646"/>
      <c r="P11" s="647"/>
      <c r="Q11" s="648"/>
      <c r="R11" s="641"/>
      <c r="S11" s="646"/>
      <c r="T11" s="647"/>
      <c r="U11" s="648"/>
      <c r="V11" s="641"/>
    </row>
    <row r="12" spans="1:22" ht="15">
      <c r="A12" s="649"/>
      <c r="B12" s="649"/>
      <c r="C12" s="653"/>
      <c r="D12" s="653"/>
      <c r="E12" s="653"/>
      <c r="F12" s="653"/>
      <c r="G12" s="214" t="s">
        <v>250</v>
      </c>
      <c r="H12" s="214" t="s">
        <v>44</v>
      </c>
      <c r="I12" s="215" t="s">
        <v>45</v>
      </c>
      <c r="J12" s="642"/>
      <c r="K12" s="213" t="s">
        <v>250</v>
      </c>
      <c r="L12" s="213" t="s">
        <v>44</v>
      </c>
      <c r="M12" s="213" t="s">
        <v>45</v>
      </c>
      <c r="N12" s="642"/>
      <c r="O12" s="213" t="s">
        <v>250</v>
      </c>
      <c r="P12" s="213" t="s">
        <v>44</v>
      </c>
      <c r="Q12" s="213" t="s">
        <v>45</v>
      </c>
      <c r="R12" s="642"/>
      <c r="S12" s="213" t="s">
        <v>250</v>
      </c>
      <c r="T12" s="213" t="s">
        <v>44</v>
      </c>
      <c r="U12" s="213" t="s">
        <v>45</v>
      </c>
      <c r="V12" s="642"/>
    </row>
    <row r="13" spans="1:22" ht="15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  <c r="K13" s="213">
        <v>11</v>
      </c>
      <c r="L13" s="213">
        <v>12</v>
      </c>
      <c r="M13" s="213">
        <v>13</v>
      </c>
      <c r="N13" s="213">
        <v>14</v>
      </c>
      <c r="O13" s="213">
        <v>15</v>
      </c>
      <c r="P13" s="213">
        <v>16</v>
      </c>
      <c r="Q13" s="213">
        <v>17</v>
      </c>
      <c r="R13" s="213">
        <v>18</v>
      </c>
      <c r="S13" s="213">
        <v>19</v>
      </c>
      <c r="T13" s="213">
        <v>20</v>
      </c>
      <c r="U13" s="213">
        <v>21</v>
      </c>
      <c r="V13" s="213">
        <v>22</v>
      </c>
    </row>
    <row r="14" spans="1:22" ht="15">
      <c r="A14" s="627" t="s">
        <v>210</v>
      </c>
      <c r="B14" s="628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631" t="s">
        <v>919</v>
      </c>
      <c r="P14" s="632"/>
      <c r="Q14" s="632"/>
      <c r="R14" s="632"/>
      <c r="S14" s="632"/>
      <c r="T14" s="632"/>
      <c r="U14" s="632"/>
      <c r="V14" s="633"/>
    </row>
    <row r="15" spans="1:22" ht="15">
      <c r="A15" s="213">
        <v>1</v>
      </c>
      <c r="B15" s="216" t="s">
        <v>209</v>
      </c>
      <c r="C15" s="394">
        <v>85.41</v>
      </c>
      <c r="D15" s="394">
        <v>19.9</v>
      </c>
      <c r="E15" s="394">
        <f>C15+D15</f>
        <v>105.31</v>
      </c>
      <c r="F15" s="394" t="s">
        <v>920</v>
      </c>
      <c r="G15" s="394">
        <v>85.41</v>
      </c>
      <c r="H15" s="394">
        <v>19.9</v>
      </c>
      <c r="I15" s="394">
        <f>G15+H15</f>
        <v>105.31</v>
      </c>
      <c r="J15" s="394" t="s">
        <v>920</v>
      </c>
      <c r="K15" s="394">
        <v>85.41</v>
      </c>
      <c r="L15" s="394">
        <v>19.9</v>
      </c>
      <c r="M15" s="394">
        <f>K15+L15</f>
        <v>105.31</v>
      </c>
      <c r="N15" s="394" t="s">
        <v>920</v>
      </c>
      <c r="O15" s="634"/>
      <c r="P15" s="635"/>
      <c r="Q15" s="635"/>
      <c r="R15" s="635"/>
      <c r="S15" s="635"/>
      <c r="T15" s="635"/>
      <c r="U15" s="635"/>
      <c r="V15" s="636"/>
    </row>
    <row r="16" spans="1:22" ht="15">
      <c r="A16" s="213">
        <v>2</v>
      </c>
      <c r="B16" s="216" t="s">
        <v>154</v>
      </c>
      <c r="C16" s="394">
        <v>10.4</v>
      </c>
      <c r="D16" s="394">
        <v>2.42</v>
      </c>
      <c r="E16" s="394">
        <f>C16+D16</f>
        <v>12.82</v>
      </c>
      <c r="F16" s="394" t="s">
        <v>921</v>
      </c>
      <c r="G16" s="394">
        <v>10.4</v>
      </c>
      <c r="H16" s="394">
        <v>2.42</v>
      </c>
      <c r="I16" s="394">
        <f>G16+H16</f>
        <v>12.82</v>
      </c>
      <c r="J16" s="394" t="s">
        <v>921</v>
      </c>
      <c r="K16" s="394">
        <v>10.4</v>
      </c>
      <c r="L16" s="394">
        <v>2.42</v>
      </c>
      <c r="M16" s="394">
        <f>K16+L16</f>
        <v>12.82</v>
      </c>
      <c r="N16" s="394" t="s">
        <v>921</v>
      </c>
      <c r="O16" s="634"/>
      <c r="P16" s="635"/>
      <c r="Q16" s="635"/>
      <c r="R16" s="635"/>
      <c r="S16" s="635"/>
      <c r="T16" s="635"/>
      <c r="U16" s="635"/>
      <c r="V16" s="636"/>
    </row>
    <row r="17" spans="1:22" ht="15">
      <c r="A17" s="213">
        <v>3</v>
      </c>
      <c r="B17" s="216" t="s">
        <v>155</v>
      </c>
      <c r="C17" s="394">
        <v>139.39</v>
      </c>
      <c r="D17" s="394">
        <v>32.49</v>
      </c>
      <c r="E17" s="394">
        <f>C17+D17</f>
        <v>171.88</v>
      </c>
      <c r="F17" s="394" t="s">
        <v>922</v>
      </c>
      <c r="G17" s="394">
        <v>139.39</v>
      </c>
      <c r="H17" s="394">
        <v>32.49</v>
      </c>
      <c r="I17" s="394">
        <f>G17+H17</f>
        <v>171.88</v>
      </c>
      <c r="J17" s="394" t="s">
        <v>922</v>
      </c>
      <c r="K17" s="394">
        <v>139.39</v>
      </c>
      <c r="L17" s="394">
        <v>32.49</v>
      </c>
      <c r="M17" s="394">
        <f>K17+L17</f>
        <v>171.88</v>
      </c>
      <c r="N17" s="394" t="s">
        <v>922</v>
      </c>
      <c r="O17" s="634"/>
      <c r="P17" s="635"/>
      <c r="Q17" s="635"/>
      <c r="R17" s="635"/>
      <c r="S17" s="635"/>
      <c r="T17" s="635"/>
      <c r="U17" s="635"/>
      <c r="V17" s="636"/>
    </row>
    <row r="18" spans="1:22" ht="15">
      <c r="A18" s="627" t="s">
        <v>211</v>
      </c>
      <c r="B18" s="628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637"/>
      <c r="P18" s="638"/>
      <c r="Q18" s="638"/>
      <c r="R18" s="638"/>
      <c r="S18" s="638"/>
      <c r="T18" s="638"/>
      <c r="U18" s="638"/>
      <c r="V18" s="639"/>
    </row>
    <row r="19" spans="1:22" ht="15">
      <c r="A19" s="213">
        <v>4</v>
      </c>
      <c r="B19" s="216" t="s">
        <v>200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</row>
    <row r="20" spans="1:22" ht="15">
      <c r="A20" s="213">
        <v>5</v>
      </c>
      <c r="B20" s="216" t="s">
        <v>133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</row>
    <row r="21" spans="1:22" ht="25.5">
      <c r="A21" s="213">
        <v>6</v>
      </c>
      <c r="B21" s="186" t="s">
        <v>855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</row>
    <row r="22" spans="1:22" ht="15">
      <c r="A22" s="213">
        <v>7</v>
      </c>
      <c r="B22" s="186" t="s">
        <v>18</v>
      </c>
      <c r="C22" s="217">
        <f>SUM(C15:C21)</f>
        <v>235.2</v>
      </c>
      <c r="D22" s="217">
        <f aca="true" t="shared" si="0" ref="D22:M22">SUM(D15:D21)</f>
        <v>54.81</v>
      </c>
      <c r="E22" s="217">
        <f t="shared" si="0"/>
        <v>290.01</v>
      </c>
      <c r="F22" s="217"/>
      <c r="G22" s="217">
        <f t="shared" si="0"/>
        <v>235.2</v>
      </c>
      <c r="H22" s="217">
        <f t="shared" si="0"/>
        <v>54.81</v>
      </c>
      <c r="I22" s="217">
        <f t="shared" si="0"/>
        <v>290.01</v>
      </c>
      <c r="J22" s="217">
        <f t="shared" si="0"/>
        <v>0</v>
      </c>
      <c r="K22" s="217">
        <f t="shared" si="0"/>
        <v>235.2</v>
      </c>
      <c r="L22" s="217">
        <f t="shared" si="0"/>
        <v>54.81</v>
      </c>
      <c r="M22" s="217">
        <f t="shared" si="0"/>
        <v>290.01</v>
      </c>
      <c r="N22" s="217"/>
      <c r="O22" s="217"/>
      <c r="P22" s="217"/>
      <c r="Q22" s="217"/>
      <c r="R22" s="217"/>
      <c r="S22" s="217"/>
      <c r="T22" s="217"/>
      <c r="U22" s="217"/>
      <c r="V22" s="217"/>
    </row>
    <row r="23" ht="15">
      <c r="A23" s="393" t="s">
        <v>918</v>
      </c>
    </row>
    <row r="25" spans="1:22" ht="14.25">
      <c r="A25" s="629" t="s">
        <v>166</v>
      </c>
      <c r="B25" s="629"/>
      <c r="C25" s="629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</row>
    <row r="26" spans="1:22" ht="14.25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2" ht="15.75">
      <c r="A28" s="530" t="s">
        <v>1004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630" t="s">
        <v>12</v>
      </c>
      <c r="O28" s="630"/>
      <c r="P28" s="630"/>
      <c r="Q28" s="630"/>
      <c r="R28" s="630"/>
      <c r="S28" s="630"/>
      <c r="T28" s="630"/>
      <c r="U28" s="630"/>
      <c r="V28" s="630"/>
    </row>
    <row r="29" spans="1:22" ht="15.75">
      <c r="A29" s="630" t="s">
        <v>13</v>
      </c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0"/>
      <c r="P29" s="630"/>
      <c r="Q29" s="630"/>
      <c r="R29" s="630"/>
      <c r="S29" s="630"/>
      <c r="T29" s="630"/>
      <c r="U29" s="630"/>
      <c r="V29" s="630"/>
    </row>
    <row r="30" spans="1:22" ht="15.75">
      <c r="A30" s="630" t="s">
        <v>14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0"/>
      <c r="P30" s="630"/>
      <c r="Q30" s="630"/>
      <c r="R30" s="630"/>
      <c r="S30" s="630"/>
      <c r="T30" s="630"/>
      <c r="U30" s="630"/>
      <c r="V30" s="630"/>
    </row>
    <row r="31" spans="1:24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V31" s="509" t="s">
        <v>85</v>
      </c>
      <c r="W31" s="509"/>
      <c r="X31" s="509"/>
    </row>
  </sheetData>
  <sheetProtection/>
  <mergeCells count="32">
    <mergeCell ref="A8:A12"/>
    <mergeCell ref="B8:B12"/>
    <mergeCell ref="C8:E8"/>
    <mergeCell ref="O10:Q11"/>
    <mergeCell ref="C3:N3"/>
    <mergeCell ref="B5:S5"/>
    <mergeCell ref="C9:C12"/>
    <mergeCell ref="D9:D12"/>
    <mergeCell ref="E9:E12"/>
    <mergeCell ref="U5:V5"/>
    <mergeCell ref="O7:V7"/>
    <mergeCell ref="O8:V8"/>
    <mergeCell ref="F8:F12"/>
    <mergeCell ref="G8:N8"/>
    <mergeCell ref="G10:I11"/>
    <mergeCell ref="J10:J12"/>
    <mergeCell ref="K10:M11"/>
    <mergeCell ref="N10:N12"/>
    <mergeCell ref="G9:J9"/>
    <mergeCell ref="V10:V12"/>
    <mergeCell ref="S10:U11"/>
    <mergeCell ref="K9:N9"/>
    <mergeCell ref="O9:R9"/>
    <mergeCell ref="S9:V9"/>
    <mergeCell ref="R10:R12"/>
    <mergeCell ref="A14:B14"/>
    <mergeCell ref="A18:B18"/>
    <mergeCell ref="A25:V25"/>
    <mergeCell ref="N28:V28"/>
    <mergeCell ref="A29:V29"/>
    <mergeCell ref="A30:V30"/>
    <mergeCell ref="O14:V1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9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28">
      <selection activeCell="A34" sqref="A34"/>
    </sheetView>
  </sheetViews>
  <sheetFormatPr defaultColWidth="9.140625" defaultRowHeight="12.75"/>
  <cols>
    <col min="1" max="1" width="5.57421875" style="298" customWidth="1"/>
    <col min="2" max="2" width="8.8515625" style="298" customWidth="1"/>
    <col min="3" max="3" width="10.28125" style="298" customWidth="1"/>
    <col min="4" max="4" width="12.8515625" style="298" customWidth="1"/>
    <col min="5" max="5" width="8.7109375" style="284" customWidth="1"/>
    <col min="6" max="7" width="8.00390625" style="284" customWidth="1"/>
    <col min="8" max="10" width="8.140625" style="284" customWidth="1"/>
    <col min="11" max="11" width="8.421875" style="284" customWidth="1"/>
    <col min="12" max="12" width="8.140625" style="284" customWidth="1"/>
    <col min="13" max="13" width="8.8515625" style="284" customWidth="1"/>
    <col min="14" max="14" width="8.140625" style="284" customWidth="1"/>
    <col min="15" max="15" width="9.140625" style="298" customWidth="1"/>
    <col min="16" max="16" width="12.421875" style="298" customWidth="1"/>
    <col min="17" max="16384" width="9.140625" style="284" customWidth="1"/>
  </cols>
  <sheetData>
    <row r="1" spans="4:14" ht="12.75" customHeight="1">
      <c r="D1" s="905"/>
      <c r="E1" s="905"/>
      <c r="F1" s="298"/>
      <c r="G1" s="298"/>
      <c r="H1" s="298"/>
      <c r="I1" s="298"/>
      <c r="J1" s="298"/>
      <c r="K1" s="298"/>
      <c r="L1" s="298"/>
      <c r="M1" s="907" t="s">
        <v>537</v>
      </c>
      <c r="N1" s="907"/>
    </row>
    <row r="2" spans="1:14" ht="15.75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</row>
    <row r="3" spans="1:14" ht="18">
      <c r="A3" s="911" t="s">
        <v>747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</row>
    <row r="4" spans="1:14" ht="12.75" customHeight="1">
      <c r="A4" s="909" t="s">
        <v>757</v>
      </c>
      <c r="B4" s="909"/>
      <c r="C4" s="909"/>
      <c r="D4" s="909"/>
      <c r="E4" s="909"/>
      <c r="F4" s="909"/>
      <c r="G4" s="909"/>
      <c r="H4" s="909"/>
      <c r="I4" s="909"/>
      <c r="J4" s="909"/>
      <c r="K4" s="909"/>
      <c r="L4" s="909"/>
      <c r="M4" s="909"/>
      <c r="N4" s="909"/>
    </row>
    <row r="5" spans="1:16" s="285" customFormat="1" ht="7.5" customHeight="1">
      <c r="A5" s="909"/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361"/>
      <c r="P5" s="361"/>
    </row>
    <row r="6" spans="1:14" ht="12.75">
      <c r="A6" s="906"/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</row>
    <row r="7" spans="1:14" ht="15.75">
      <c r="A7" s="529" t="s">
        <v>1003</v>
      </c>
      <c r="B7" s="529"/>
      <c r="C7" s="145"/>
      <c r="D7" s="334"/>
      <c r="E7" s="298"/>
      <c r="F7" s="298"/>
      <c r="G7" s="298"/>
      <c r="H7" s="899"/>
      <c r="I7" s="899"/>
      <c r="J7" s="899"/>
      <c r="K7" s="899"/>
      <c r="L7" s="899"/>
      <c r="M7" s="899"/>
      <c r="N7" s="899"/>
    </row>
    <row r="8" spans="1:16" ht="39" customHeight="1">
      <c r="A8" s="809" t="s">
        <v>2</v>
      </c>
      <c r="B8" s="809" t="s">
        <v>3</v>
      </c>
      <c r="C8" s="918" t="s">
        <v>489</v>
      </c>
      <c r="D8" s="903" t="s">
        <v>86</v>
      </c>
      <c r="E8" s="900" t="s">
        <v>87</v>
      </c>
      <c r="F8" s="901"/>
      <c r="G8" s="901"/>
      <c r="H8" s="902"/>
      <c r="I8" s="809" t="s">
        <v>651</v>
      </c>
      <c r="J8" s="809"/>
      <c r="K8" s="809"/>
      <c r="L8" s="809"/>
      <c r="M8" s="809"/>
      <c r="N8" s="809"/>
      <c r="O8" s="897" t="s">
        <v>708</v>
      </c>
      <c r="P8" s="897"/>
    </row>
    <row r="9" spans="1:16" ht="44.25" customHeight="1">
      <c r="A9" s="809"/>
      <c r="B9" s="809"/>
      <c r="C9" s="919"/>
      <c r="D9" s="904"/>
      <c r="E9" s="353" t="s">
        <v>92</v>
      </c>
      <c r="F9" s="353" t="s">
        <v>21</v>
      </c>
      <c r="G9" s="353" t="s">
        <v>43</v>
      </c>
      <c r="H9" s="353" t="s">
        <v>687</v>
      </c>
      <c r="I9" s="359" t="s">
        <v>18</v>
      </c>
      <c r="J9" s="359" t="s">
        <v>652</v>
      </c>
      <c r="K9" s="359" t="s">
        <v>653</v>
      </c>
      <c r="L9" s="359" t="s">
        <v>654</v>
      </c>
      <c r="M9" s="359" t="s">
        <v>655</v>
      </c>
      <c r="N9" s="359" t="s">
        <v>656</v>
      </c>
      <c r="O9" s="372" t="s">
        <v>714</v>
      </c>
      <c r="P9" s="372" t="s">
        <v>712</v>
      </c>
    </row>
    <row r="10" spans="1:16" s="368" customFormat="1" ht="12.75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</row>
    <row r="11" spans="1:16" ht="12.75">
      <c r="A11" s="302">
        <v>1</v>
      </c>
      <c r="B11" s="395" t="s">
        <v>923</v>
      </c>
      <c r="C11" s="912" t="s">
        <v>949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4"/>
      <c r="O11" s="303"/>
      <c r="P11" s="303"/>
    </row>
    <row r="12" spans="1:16" ht="12.75">
      <c r="A12" s="302">
        <v>2</v>
      </c>
      <c r="B12" s="395" t="s">
        <v>924</v>
      </c>
      <c r="C12" s="915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7"/>
      <c r="O12" s="303"/>
      <c r="P12" s="303"/>
    </row>
    <row r="13" spans="1:16" ht="12.75">
      <c r="A13" s="302">
        <v>3</v>
      </c>
      <c r="B13" s="395" t="s">
        <v>925</v>
      </c>
      <c r="C13" s="915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7"/>
      <c r="O13" s="303"/>
      <c r="P13" s="303"/>
    </row>
    <row r="14" spans="1:16" ht="12.75">
      <c r="A14" s="302">
        <v>4</v>
      </c>
      <c r="B14" s="395" t="s">
        <v>926</v>
      </c>
      <c r="C14" s="915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7"/>
      <c r="O14" s="303"/>
      <c r="P14" s="303"/>
    </row>
    <row r="15" spans="1:16" ht="12.75">
      <c r="A15" s="302">
        <v>5</v>
      </c>
      <c r="B15" s="303"/>
      <c r="C15" s="303"/>
      <c r="D15" s="337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</row>
    <row r="16" spans="1:16" ht="12.75">
      <c r="A16" s="302">
        <v>6</v>
      </c>
      <c r="B16" s="303"/>
      <c r="C16" s="303"/>
      <c r="D16" s="337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</row>
    <row r="17" spans="1:16" ht="12.75">
      <c r="A17" s="302">
        <v>7</v>
      </c>
      <c r="B17" s="303"/>
      <c r="C17" s="303"/>
      <c r="D17" s="337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</row>
    <row r="18" spans="1:16" ht="12.75">
      <c r="A18" s="302">
        <v>8</v>
      </c>
      <c r="B18" s="303"/>
      <c r="C18" s="303"/>
      <c r="D18" s="337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</row>
    <row r="19" spans="1:16" ht="12.75">
      <c r="A19" s="302">
        <v>9</v>
      </c>
      <c r="B19" s="303"/>
      <c r="C19" s="303"/>
      <c r="D19" s="337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</row>
    <row r="20" spans="1:16" ht="12.75">
      <c r="A20" s="302">
        <v>10</v>
      </c>
      <c r="B20" s="303"/>
      <c r="C20" s="303"/>
      <c r="D20" s="337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</row>
    <row r="21" spans="1:16" ht="12.75">
      <c r="A21" s="302">
        <v>11</v>
      </c>
      <c r="B21" s="303"/>
      <c r="C21" s="303"/>
      <c r="D21" s="337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</row>
    <row r="22" spans="1:16" ht="12.75">
      <c r="A22" s="302">
        <v>12</v>
      </c>
      <c r="B22" s="303"/>
      <c r="C22" s="303"/>
      <c r="D22" s="337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</row>
    <row r="23" spans="1:16" ht="12.75">
      <c r="A23" s="302">
        <v>13</v>
      </c>
      <c r="B23" s="303"/>
      <c r="C23" s="303"/>
      <c r="D23" s="337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</row>
    <row r="24" spans="1:16" ht="12.75">
      <c r="A24" s="302">
        <v>14</v>
      </c>
      <c r="B24" s="303"/>
      <c r="C24" s="303"/>
      <c r="D24" s="337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</row>
    <row r="25" spans="1:16" ht="12.75">
      <c r="A25" s="305" t="s">
        <v>7</v>
      </c>
      <c r="B25" s="303"/>
      <c r="C25" s="303"/>
      <c r="D25" s="337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</row>
    <row r="26" spans="1:16" ht="12.75">
      <c r="A26" s="305" t="s">
        <v>7</v>
      </c>
      <c r="B26" s="303"/>
      <c r="C26" s="303"/>
      <c r="D26" s="337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</row>
    <row r="27" spans="1:16" ht="12.75">
      <c r="A27" s="367" t="s">
        <v>18</v>
      </c>
      <c r="B27" s="303"/>
      <c r="C27" s="303"/>
      <c r="D27" s="337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</row>
    <row r="28" spans="1:14" ht="12.75">
      <c r="A28" s="306"/>
      <c r="B28" s="306"/>
      <c r="C28" s="306"/>
      <c r="D28" s="306"/>
      <c r="E28" s="298"/>
      <c r="F28" s="298"/>
      <c r="G28" s="298"/>
      <c r="H28" s="298"/>
      <c r="I28" s="298"/>
      <c r="J28" s="298"/>
      <c r="K28" s="298"/>
      <c r="L28" s="298"/>
      <c r="M28" s="298"/>
      <c r="N28" s="298"/>
    </row>
    <row r="29" spans="1:14" ht="12.75">
      <c r="A29" s="307"/>
      <c r="B29" s="308"/>
      <c r="C29" s="308"/>
      <c r="D29" s="306"/>
      <c r="E29" s="298"/>
      <c r="F29" s="298"/>
      <c r="G29" s="298"/>
      <c r="H29" s="298"/>
      <c r="I29" s="298"/>
      <c r="J29" s="298"/>
      <c r="K29" s="298"/>
      <c r="L29" s="298"/>
      <c r="M29" s="298"/>
      <c r="N29" s="298"/>
    </row>
    <row r="30" spans="1:14" ht="12.75">
      <c r="A30" s="309"/>
      <c r="B30" s="309"/>
      <c r="C30" s="309"/>
      <c r="E30" s="298"/>
      <c r="F30" s="298"/>
      <c r="G30" s="298"/>
      <c r="H30" s="298"/>
      <c r="I30" s="298"/>
      <c r="J30" s="298"/>
      <c r="K30" s="298"/>
      <c r="L30" s="298"/>
      <c r="M30" s="298"/>
      <c r="N30" s="298"/>
    </row>
    <row r="31" spans="1:14" ht="12.75">
      <c r="A31" s="309"/>
      <c r="B31" s="309"/>
      <c r="C31" s="309"/>
      <c r="E31" s="298"/>
      <c r="F31" s="298"/>
      <c r="G31" s="298"/>
      <c r="H31" s="298"/>
      <c r="I31" s="298"/>
      <c r="J31" s="298"/>
      <c r="K31" s="298"/>
      <c r="L31" s="298"/>
      <c r="M31" s="298"/>
      <c r="N31" s="298"/>
    </row>
    <row r="32" spans="1:14" ht="12.75">
      <c r="A32" s="309"/>
      <c r="B32" s="309"/>
      <c r="C32" s="309"/>
      <c r="E32" s="298"/>
      <c r="F32" s="298"/>
      <c r="G32" s="298"/>
      <c r="H32" s="298"/>
      <c r="I32" s="298"/>
      <c r="J32" s="298"/>
      <c r="K32" s="298"/>
      <c r="L32" s="298"/>
      <c r="M32" s="298"/>
      <c r="N32" s="298"/>
    </row>
    <row r="33" spans="1:14" ht="12.75">
      <c r="A33" s="309"/>
      <c r="B33" s="309"/>
      <c r="C33" s="309"/>
      <c r="E33" s="298"/>
      <c r="F33" s="298"/>
      <c r="G33" s="298"/>
      <c r="H33" s="298"/>
      <c r="I33" s="298"/>
      <c r="J33" s="298"/>
      <c r="K33" s="298"/>
      <c r="L33" s="298"/>
      <c r="M33" s="298"/>
      <c r="N33" s="298"/>
    </row>
    <row r="34" spans="1:14" ht="12.75">
      <c r="A34" s="530" t="s">
        <v>1004</v>
      </c>
      <c r="D34" s="309"/>
      <c r="E34" s="298"/>
      <c r="F34" s="309"/>
      <c r="G34" s="309"/>
      <c r="H34" s="309"/>
      <c r="I34" s="309"/>
      <c r="J34" s="309"/>
      <c r="K34" s="309"/>
      <c r="L34" s="309" t="s">
        <v>12</v>
      </c>
      <c r="M34" s="309"/>
      <c r="N34" s="309"/>
    </row>
    <row r="35" spans="5:14" ht="12.75" customHeight="1">
      <c r="E35" s="309"/>
      <c r="F35" s="908" t="s">
        <v>13</v>
      </c>
      <c r="G35" s="908"/>
      <c r="H35" s="908"/>
      <c r="I35" s="908"/>
      <c r="J35" s="908"/>
      <c r="K35" s="908"/>
      <c r="L35" s="908"/>
      <c r="M35" s="908"/>
      <c r="N35" s="908"/>
    </row>
    <row r="36" spans="5:14" ht="12.75" customHeight="1">
      <c r="E36" s="908" t="s">
        <v>88</v>
      </c>
      <c r="F36" s="908"/>
      <c r="G36" s="908"/>
      <c r="H36" s="908"/>
      <c r="I36" s="908"/>
      <c r="J36" s="908"/>
      <c r="K36" s="908"/>
      <c r="L36" s="908"/>
      <c r="M36" s="908"/>
      <c r="N36" s="908"/>
    </row>
    <row r="37" spans="1:14" ht="12.75">
      <c r="A37" s="309"/>
      <c r="B37" s="309"/>
      <c r="E37" s="298"/>
      <c r="F37" s="309"/>
      <c r="G37" s="309"/>
      <c r="H37" s="309"/>
      <c r="I37" s="309"/>
      <c r="J37" s="309"/>
      <c r="K37" s="309"/>
      <c r="L37" s="309" t="s">
        <v>709</v>
      </c>
      <c r="M37" s="309"/>
      <c r="N37" s="309"/>
    </row>
    <row r="39" spans="1:14" ht="12.75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C11:N14"/>
    <mergeCell ref="F35:N35"/>
    <mergeCell ref="E36:N36"/>
    <mergeCell ref="A39:N39"/>
    <mergeCell ref="C8:C9"/>
    <mergeCell ref="H7:N7"/>
    <mergeCell ref="A8:A9"/>
    <mergeCell ref="B8:B9"/>
    <mergeCell ref="D8:D9"/>
    <mergeCell ref="E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4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16">
      <selection activeCell="A34" sqref="A34"/>
    </sheetView>
  </sheetViews>
  <sheetFormatPr defaultColWidth="9.140625" defaultRowHeight="12.75"/>
  <cols>
    <col min="1" max="1" width="5.57421875" style="298" customWidth="1"/>
    <col min="2" max="2" width="8.8515625" style="298" customWidth="1"/>
    <col min="3" max="3" width="10.28125" style="298" customWidth="1"/>
    <col min="4" max="4" width="12.8515625" style="298" customWidth="1"/>
    <col min="5" max="5" width="8.7109375" style="284" customWidth="1"/>
    <col min="6" max="7" width="8.00390625" style="284" customWidth="1"/>
    <col min="8" max="10" width="8.140625" style="284" customWidth="1"/>
    <col min="11" max="11" width="8.421875" style="284" customWidth="1"/>
    <col min="12" max="12" width="8.140625" style="284" customWidth="1"/>
    <col min="13" max="13" width="11.28125" style="284" customWidth="1"/>
    <col min="14" max="14" width="11.8515625" style="284" customWidth="1"/>
    <col min="15" max="15" width="9.140625" style="298" customWidth="1"/>
    <col min="16" max="16" width="12.00390625" style="298" customWidth="1"/>
    <col min="17" max="16384" width="9.140625" style="284" customWidth="1"/>
  </cols>
  <sheetData>
    <row r="1" spans="4:14" ht="12.75" customHeight="1">
      <c r="D1" s="905"/>
      <c r="E1" s="905"/>
      <c r="F1" s="298"/>
      <c r="G1" s="298"/>
      <c r="H1" s="298"/>
      <c r="I1" s="298"/>
      <c r="J1" s="298"/>
      <c r="K1" s="298"/>
      <c r="L1" s="298"/>
      <c r="M1" s="907" t="s">
        <v>657</v>
      </c>
      <c r="N1" s="907"/>
    </row>
    <row r="2" spans="1:14" ht="15.75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</row>
    <row r="3" spans="1:14" ht="18">
      <c r="A3" s="911" t="s">
        <v>747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</row>
    <row r="4" spans="1:14" ht="9.75" customHeight="1">
      <c r="A4" s="920" t="s">
        <v>758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</row>
    <row r="5" spans="1:16" s="285" customFormat="1" ht="18.75" customHeight="1">
      <c r="A5" s="920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361"/>
      <c r="P5" s="361"/>
    </row>
    <row r="6" spans="1:14" ht="12.75">
      <c r="A6" s="906"/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</row>
    <row r="7" spans="1:14" ht="15.75">
      <c r="A7" s="529" t="s">
        <v>1003</v>
      </c>
      <c r="B7" s="529"/>
      <c r="C7" s="145"/>
      <c r="D7" s="334"/>
      <c r="E7" s="298"/>
      <c r="F7" s="298"/>
      <c r="G7" s="298"/>
      <c r="H7" s="899"/>
      <c r="I7" s="899"/>
      <c r="J7" s="899"/>
      <c r="K7" s="899"/>
      <c r="L7" s="899"/>
      <c r="M7" s="899"/>
      <c r="N7" s="899"/>
    </row>
    <row r="8" spans="1:16" ht="46.5" customHeight="1">
      <c r="A8" s="809" t="s">
        <v>2</v>
      </c>
      <c r="B8" s="809" t="s">
        <v>3</v>
      </c>
      <c r="C8" s="918" t="s">
        <v>489</v>
      </c>
      <c r="D8" s="903" t="s">
        <v>86</v>
      </c>
      <c r="E8" s="900" t="s">
        <v>87</v>
      </c>
      <c r="F8" s="901"/>
      <c r="G8" s="901"/>
      <c r="H8" s="902"/>
      <c r="I8" s="809" t="s">
        <v>651</v>
      </c>
      <c r="J8" s="809"/>
      <c r="K8" s="809"/>
      <c r="L8" s="809"/>
      <c r="M8" s="809"/>
      <c r="N8" s="809"/>
      <c r="O8" s="897" t="s">
        <v>708</v>
      </c>
      <c r="P8" s="897"/>
    </row>
    <row r="9" spans="1:16" ht="44.25" customHeight="1">
      <c r="A9" s="809"/>
      <c r="B9" s="809"/>
      <c r="C9" s="919"/>
      <c r="D9" s="904"/>
      <c r="E9" s="353" t="s">
        <v>92</v>
      </c>
      <c r="F9" s="353" t="s">
        <v>21</v>
      </c>
      <c r="G9" s="353" t="s">
        <v>43</v>
      </c>
      <c r="H9" s="353" t="s">
        <v>687</v>
      </c>
      <c r="I9" s="359" t="s">
        <v>18</v>
      </c>
      <c r="J9" s="359" t="s">
        <v>652</v>
      </c>
      <c r="K9" s="359" t="s">
        <v>653</v>
      </c>
      <c r="L9" s="359" t="s">
        <v>654</v>
      </c>
      <c r="M9" s="359" t="s">
        <v>655</v>
      </c>
      <c r="N9" s="359" t="s">
        <v>656</v>
      </c>
      <c r="O9" s="372" t="s">
        <v>714</v>
      </c>
      <c r="P9" s="372" t="s">
        <v>712</v>
      </c>
    </row>
    <row r="10" spans="1:16" s="368" customFormat="1" ht="12.75">
      <c r="A10" s="366">
        <v>1</v>
      </c>
      <c r="B10" s="366">
        <v>2</v>
      </c>
      <c r="C10" s="366">
        <v>3</v>
      </c>
      <c r="D10" s="366">
        <v>8</v>
      </c>
      <c r="E10" s="366">
        <v>9</v>
      </c>
      <c r="F10" s="366">
        <v>10</v>
      </c>
      <c r="G10" s="366">
        <v>11</v>
      </c>
      <c r="H10" s="366">
        <v>12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</row>
    <row r="11" spans="1:16" ht="12.75">
      <c r="A11" s="302">
        <v>1</v>
      </c>
      <c r="B11" s="395" t="s">
        <v>923</v>
      </c>
      <c r="C11" s="912" t="s">
        <v>949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4"/>
      <c r="O11" s="303"/>
      <c r="P11" s="303"/>
    </row>
    <row r="12" spans="1:16" ht="12.75">
      <c r="A12" s="302">
        <v>2</v>
      </c>
      <c r="B12" s="395" t="s">
        <v>924</v>
      </c>
      <c r="C12" s="915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7"/>
      <c r="O12" s="303"/>
      <c r="P12" s="303"/>
    </row>
    <row r="13" spans="1:16" ht="12.75">
      <c r="A13" s="302">
        <v>3</v>
      </c>
      <c r="B13" s="395" t="s">
        <v>925</v>
      </c>
      <c r="C13" s="915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7"/>
      <c r="O13" s="303"/>
      <c r="P13" s="303"/>
    </row>
    <row r="14" spans="1:16" ht="12.75">
      <c r="A14" s="302">
        <v>4</v>
      </c>
      <c r="B14" s="395" t="s">
        <v>926</v>
      </c>
      <c r="C14" s="915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7"/>
      <c r="O14" s="303"/>
      <c r="P14" s="303"/>
    </row>
    <row r="15" spans="1:16" ht="12.75">
      <c r="A15" s="302">
        <v>5</v>
      </c>
      <c r="B15" s="303"/>
      <c r="C15" s="303"/>
      <c r="D15" s="337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</row>
    <row r="16" spans="1:16" ht="12.75">
      <c r="A16" s="302">
        <v>6</v>
      </c>
      <c r="B16" s="303"/>
      <c r="C16" s="303"/>
      <c r="D16" s="337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</row>
    <row r="17" spans="1:16" ht="12.75">
      <c r="A17" s="302">
        <v>7</v>
      </c>
      <c r="B17" s="303"/>
      <c r="C17" s="303"/>
      <c r="D17" s="337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</row>
    <row r="18" spans="1:16" ht="12.75">
      <c r="A18" s="302">
        <v>8</v>
      </c>
      <c r="B18" s="303"/>
      <c r="C18" s="303"/>
      <c r="D18" s="337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</row>
    <row r="19" spans="1:16" ht="12.75">
      <c r="A19" s="302">
        <v>9</v>
      </c>
      <c r="B19" s="303"/>
      <c r="C19" s="303"/>
      <c r="D19" s="337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</row>
    <row r="20" spans="1:16" ht="12.75">
      <c r="A20" s="302">
        <v>10</v>
      </c>
      <c r="B20" s="303"/>
      <c r="C20" s="303"/>
      <c r="D20" s="337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</row>
    <row r="21" spans="1:16" ht="12.75">
      <c r="A21" s="302">
        <v>11</v>
      </c>
      <c r="B21" s="303"/>
      <c r="C21" s="303"/>
      <c r="D21" s="337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</row>
    <row r="22" spans="1:16" ht="12.75">
      <c r="A22" s="302">
        <v>12</v>
      </c>
      <c r="B22" s="303"/>
      <c r="C22" s="303"/>
      <c r="D22" s="337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</row>
    <row r="23" spans="1:16" ht="12.75">
      <c r="A23" s="302">
        <v>13</v>
      </c>
      <c r="B23" s="303"/>
      <c r="C23" s="303"/>
      <c r="D23" s="337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</row>
    <row r="24" spans="1:16" ht="12.75">
      <c r="A24" s="302">
        <v>14</v>
      </c>
      <c r="B24" s="303"/>
      <c r="C24" s="303"/>
      <c r="D24" s="337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</row>
    <row r="25" spans="1:16" ht="12.75">
      <c r="A25" s="305" t="s">
        <v>7</v>
      </c>
      <c r="B25" s="303"/>
      <c r="C25" s="303"/>
      <c r="D25" s="337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</row>
    <row r="26" spans="1:16" ht="12.75">
      <c r="A26" s="305" t="s">
        <v>7</v>
      </c>
      <c r="B26" s="303"/>
      <c r="C26" s="303"/>
      <c r="D26" s="337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</row>
    <row r="27" spans="1:16" ht="12.75">
      <c r="A27" s="302" t="s">
        <v>18</v>
      </c>
      <c r="B27" s="303"/>
      <c r="C27" s="303"/>
      <c r="D27" s="337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</row>
    <row r="28" spans="1:14" ht="12.75">
      <c r="A28" s="306"/>
      <c r="B28" s="306"/>
      <c r="C28" s="306"/>
      <c r="D28" s="306"/>
      <c r="E28" s="298"/>
      <c r="F28" s="298"/>
      <c r="G28" s="298"/>
      <c r="H28" s="298"/>
      <c r="I28" s="298"/>
      <c r="J28" s="298"/>
      <c r="K28" s="298"/>
      <c r="L28" s="298"/>
      <c r="M28" s="298"/>
      <c r="N28" s="298"/>
    </row>
    <row r="29" spans="1:14" ht="12.75">
      <c r="A29" s="307"/>
      <c r="B29" s="308"/>
      <c r="C29" s="308"/>
      <c r="D29" s="306"/>
      <c r="E29" s="298"/>
      <c r="F29" s="298"/>
      <c r="G29" s="298"/>
      <c r="H29" s="298"/>
      <c r="I29" s="298"/>
      <c r="J29" s="298"/>
      <c r="K29" s="298"/>
      <c r="L29" s="298"/>
      <c r="M29" s="298"/>
      <c r="N29" s="298"/>
    </row>
    <row r="30" spans="1:14" ht="12.75">
      <c r="A30" s="309"/>
      <c r="B30" s="309"/>
      <c r="C30" s="309"/>
      <c r="E30" s="298"/>
      <c r="F30" s="298"/>
      <c r="G30" s="298"/>
      <c r="H30" s="298"/>
      <c r="I30" s="298"/>
      <c r="J30" s="298"/>
      <c r="K30" s="298"/>
      <c r="L30" s="298"/>
      <c r="M30" s="298"/>
      <c r="N30" s="298"/>
    </row>
    <row r="31" spans="1:14" ht="12.75">
      <c r="A31" s="309"/>
      <c r="B31" s="309"/>
      <c r="C31" s="309"/>
      <c r="E31" s="298"/>
      <c r="F31" s="298"/>
      <c r="G31" s="298"/>
      <c r="H31" s="298"/>
      <c r="I31" s="298"/>
      <c r="J31" s="298"/>
      <c r="K31" s="298"/>
      <c r="L31" s="298"/>
      <c r="M31" s="298"/>
      <c r="N31" s="298"/>
    </row>
    <row r="32" spans="1:14" ht="12.75">
      <c r="A32" s="309"/>
      <c r="B32" s="309"/>
      <c r="C32" s="309"/>
      <c r="E32" s="298"/>
      <c r="F32" s="298"/>
      <c r="G32" s="298"/>
      <c r="H32" s="298"/>
      <c r="I32" s="298"/>
      <c r="J32" s="298"/>
      <c r="K32" s="298"/>
      <c r="L32" s="298"/>
      <c r="M32" s="298"/>
      <c r="N32" s="298"/>
    </row>
    <row r="33" spans="1:14" ht="12.75">
      <c r="A33" s="309"/>
      <c r="B33" s="309"/>
      <c r="C33" s="309"/>
      <c r="E33" s="298"/>
      <c r="F33" s="298"/>
      <c r="G33" s="298"/>
      <c r="H33" s="298"/>
      <c r="I33" s="298"/>
      <c r="J33" s="298"/>
      <c r="K33" s="298"/>
      <c r="L33" s="298"/>
      <c r="M33" s="298"/>
      <c r="N33" s="298"/>
    </row>
    <row r="34" spans="1:14" ht="12.75">
      <c r="A34" s="530" t="s">
        <v>1004</v>
      </c>
      <c r="D34" s="309"/>
      <c r="E34" s="298"/>
      <c r="F34" s="309"/>
      <c r="G34" s="309"/>
      <c r="H34" s="309"/>
      <c r="I34" s="309"/>
      <c r="J34" s="309"/>
      <c r="K34" s="309"/>
      <c r="L34" s="309" t="s">
        <v>12</v>
      </c>
      <c r="M34" s="309"/>
      <c r="N34" s="309"/>
    </row>
    <row r="35" spans="5:14" ht="12.75" customHeight="1">
      <c r="E35" s="309"/>
      <c r="F35" s="908" t="s">
        <v>13</v>
      </c>
      <c r="G35" s="908"/>
      <c r="H35" s="908"/>
      <c r="I35" s="908"/>
      <c r="J35" s="908"/>
      <c r="K35" s="908"/>
      <c r="L35" s="908"/>
      <c r="M35" s="908"/>
      <c r="N35" s="908"/>
    </row>
    <row r="36" spans="5:14" ht="12.75" customHeight="1">
      <c r="E36" s="908" t="s">
        <v>88</v>
      </c>
      <c r="F36" s="908"/>
      <c r="G36" s="908"/>
      <c r="H36" s="908"/>
      <c r="I36" s="908"/>
      <c r="J36" s="908"/>
      <c r="K36" s="908"/>
      <c r="L36" s="908"/>
      <c r="M36" s="908"/>
      <c r="N36" s="908"/>
    </row>
    <row r="37" spans="1:14" ht="12.75">
      <c r="A37" s="309"/>
      <c r="B37" s="309"/>
      <c r="E37" s="298"/>
      <c r="F37" s="309"/>
      <c r="G37" s="309"/>
      <c r="H37" s="309"/>
      <c r="I37" s="309"/>
      <c r="J37" s="309"/>
      <c r="K37" s="309"/>
      <c r="L37" s="309" t="s">
        <v>709</v>
      </c>
      <c r="M37" s="309"/>
      <c r="N37" s="309"/>
    </row>
    <row r="39" spans="1:14" ht="12.75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N5"/>
    <mergeCell ref="C11:N14"/>
    <mergeCell ref="F35:N35"/>
    <mergeCell ref="E36:N36"/>
    <mergeCell ref="A39:N39"/>
    <mergeCell ref="C8:C9"/>
    <mergeCell ref="H7:N7"/>
    <mergeCell ref="A8:A9"/>
    <mergeCell ref="B8:B9"/>
    <mergeCell ref="D8:D9"/>
    <mergeCell ref="E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Normal="70" zoomScaleSheetLayoutView="100" zoomScalePageLayoutView="0" workbookViewId="0" topLeftCell="A16">
      <selection activeCell="A34" sqref="A34"/>
    </sheetView>
  </sheetViews>
  <sheetFormatPr defaultColWidth="9.140625" defaultRowHeight="12.75"/>
  <cols>
    <col min="1" max="1" width="5.57421875" style="298" customWidth="1"/>
    <col min="2" max="2" width="8.8515625" style="298" customWidth="1"/>
    <col min="3" max="3" width="10.28125" style="298" customWidth="1"/>
    <col min="4" max="4" width="12.8515625" style="298" customWidth="1"/>
    <col min="5" max="5" width="8.7109375" style="284" customWidth="1"/>
    <col min="6" max="7" width="8.00390625" style="284" customWidth="1"/>
    <col min="8" max="10" width="8.140625" style="284" customWidth="1"/>
    <col min="11" max="11" width="8.421875" style="284" customWidth="1"/>
    <col min="12" max="12" width="8.140625" style="284" customWidth="1"/>
    <col min="13" max="13" width="11.28125" style="284" customWidth="1"/>
    <col min="14" max="14" width="11.8515625" style="284" customWidth="1"/>
    <col min="15" max="15" width="9.140625" style="298" customWidth="1"/>
    <col min="16" max="16" width="13.00390625" style="298" customWidth="1"/>
    <col min="17" max="16384" width="9.140625" style="284" customWidth="1"/>
  </cols>
  <sheetData>
    <row r="1" spans="4:14" ht="12.75" customHeight="1">
      <c r="D1" s="905"/>
      <c r="E1" s="905"/>
      <c r="F1" s="298"/>
      <c r="G1" s="298"/>
      <c r="H1" s="298"/>
      <c r="I1" s="298"/>
      <c r="J1" s="298"/>
      <c r="K1" s="298"/>
      <c r="L1" s="298"/>
      <c r="M1" s="907" t="s">
        <v>670</v>
      </c>
      <c r="N1" s="907"/>
    </row>
    <row r="2" spans="1:14" ht="15.75">
      <c r="A2" s="910" t="s">
        <v>0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</row>
    <row r="3" spans="1:14" ht="18">
      <c r="A3" s="911" t="s">
        <v>747</v>
      </c>
      <c r="B3" s="911"/>
      <c r="C3" s="911"/>
      <c r="D3" s="911"/>
      <c r="E3" s="911"/>
      <c r="F3" s="911"/>
      <c r="G3" s="911"/>
      <c r="H3" s="911"/>
      <c r="I3" s="911"/>
      <c r="J3" s="911"/>
      <c r="K3" s="911"/>
      <c r="L3" s="911"/>
      <c r="M3" s="911"/>
      <c r="N3" s="911"/>
    </row>
    <row r="4" spans="1:16" ht="24" customHeight="1">
      <c r="A4" s="920" t="s">
        <v>759</v>
      </c>
      <c r="B4" s="920"/>
      <c r="C4" s="920"/>
      <c r="D4" s="920"/>
      <c r="E4" s="920"/>
      <c r="F4" s="920"/>
      <c r="G4" s="920"/>
      <c r="H4" s="920"/>
      <c r="I4" s="920"/>
      <c r="J4" s="920"/>
      <c r="K4" s="920"/>
      <c r="L4" s="920"/>
      <c r="M4" s="920"/>
      <c r="N4" s="920"/>
      <c r="O4" s="920"/>
      <c r="P4" s="920"/>
    </row>
    <row r="5" spans="1:16" s="285" customFormat="1" ht="18.75" customHeigh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61"/>
      <c r="P5" s="361"/>
    </row>
    <row r="6" spans="1:14" ht="12.75">
      <c r="A6" s="906"/>
      <c r="B6" s="906"/>
      <c r="C6" s="906"/>
      <c r="D6" s="906"/>
      <c r="E6" s="906"/>
      <c r="F6" s="906"/>
      <c r="G6" s="906"/>
      <c r="H6" s="906"/>
      <c r="I6" s="906"/>
      <c r="J6" s="906"/>
      <c r="K6" s="906"/>
      <c r="L6" s="906"/>
      <c r="M6" s="906"/>
      <c r="N6" s="906"/>
    </row>
    <row r="7" spans="1:14" ht="15.75">
      <c r="A7" s="529" t="s">
        <v>1003</v>
      </c>
      <c r="B7" s="529"/>
      <c r="C7" s="145"/>
      <c r="D7" s="334"/>
      <c r="E7" s="298"/>
      <c r="F7" s="298"/>
      <c r="G7" s="298"/>
      <c r="H7" s="899"/>
      <c r="I7" s="899"/>
      <c r="J7" s="899"/>
      <c r="K7" s="899"/>
      <c r="L7" s="899"/>
      <c r="M7" s="899"/>
      <c r="N7" s="899"/>
    </row>
    <row r="8" spans="1:16" ht="24.75" customHeight="1">
      <c r="A8" s="809" t="s">
        <v>2</v>
      </c>
      <c r="B8" s="809" t="s">
        <v>3</v>
      </c>
      <c r="C8" s="918" t="s">
        <v>489</v>
      </c>
      <c r="D8" s="903" t="s">
        <v>86</v>
      </c>
      <c r="E8" s="900" t="s">
        <v>87</v>
      </c>
      <c r="F8" s="901"/>
      <c r="G8" s="901"/>
      <c r="H8" s="902"/>
      <c r="I8" s="809" t="s">
        <v>651</v>
      </c>
      <c r="J8" s="809"/>
      <c r="K8" s="809"/>
      <c r="L8" s="809"/>
      <c r="M8" s="809"/>
      <c r="N8" s="809"/>
      <c r="O8" s="897" t="s">
        <v>708</v>
      </c>
      <c r="P8" s="897"/>
    </row>
    <row r="9" spans="1:16" ht="44.25" customHeight="1">
      <c r="A9" s="809"/>
      <c r="B9" s="809"/>
      <c r="C9" s="919"/>
      <c r="D9" s="904"/>
      <c r="E9" s="354" t="s">
        <v>92</v>
      </c>
      <c r="F9" s="354" t="s">
        <v>21</v>
      </c>
      <c r="G9" s="354" t="s">
        <v>43</v>
      </c>
      <c r="H9" s="354" t="s">
        <v>687</v>
      </c>
      <c r="I9" s="359" t="s">
        <v>18</v>
      </c>
      <c r="J9" s="359" t="s">
        <v>652</v>
      </c>
      <c r="K9" s="359" t="s">
        <v>653</v>
      </c>
      <c r="L9" s="359" t="s">
        <v>654</v>
      </c>
      <c r="M9" s="359" t="s">
        <v>655</v>
      </c>
      <c r="N9" s="359" t="s">
        <v>656</v>
      </c>
      <c r="O9" s="372" t="s">
        <v>714</v>
      </c>
      <c r="P9" s="372" t="s">
        <v>712</v>
      </c>
    </row>
    <row r="10" spans="1:16" s="368" customFormat="1" ht="12.75">
      <c r="A10" s="366">
        <v>1</v>
      </c>
      <c r="B10" s="366">
        <v>2</v>
      </c>
      <c r="C10" s="366">
        <v>3</v>
      </c>
      <c r="D10" s="366">
        <v>4</v>
      </c>
      <c r="E10" s="366">
        <v>5</v>
      </c>
      <c r="F10" s="366">
        <v>6</v>
      </c>
      <c r="G10" s="366">
        <v>7</v>
      </c>
      <c r="H10" s="366">
        <v>8</v>
      </c>
      <c r="I10" s="366">
        <v>9</v>
      </c>
      <c r="J10" s="366">
        <v>10</v>
      </c>
      <c r="K10" s="366">
        <v>11</v>
      </c>
      <c r="L10" s="366">
        <v>12</v>
      </c>
      <c r="M10" s="366">
        <v>13</v>
      </c>
      <c r="N10" s="366">
        <v>14</v>
      </c>
      <c r="O10" s="366">
        <v>15</v>
      </c>
      <c r="P10" s="366">
        <v>16</v>
      </c>
    </row>
    <row r="11" spans="1:16" ht="12.75">
      <c r="A11" s="302">
        <v>1</v>
      </c>
      <c r="B11" s="395" t="s">
        <v>923</v>
      </c>
      <c r="C11" s="912" t="s">
        <v>949</v>
      </c>
      <c r="D11" s="913"/>
      <c r="E11" s="913"/>
      <c r="F11" s="913"/>
      <c r="G11" s="913"/>
      <c r="H11" s="913"/>
      <c r="I11" s="913"/>
      <c r="J11" s="913"/>
      <c r="K11" s="913"/>
      <c r="L11" s="913"/>
      <c r="M11" s="913"/>
      <c r="N11" s="914"/>
      <c r="O11" s="303"/>
      <c r="P11" s="303"/>
    </row>
    <row r="12" spans="1:16" ht="12.75">
      <c r="A12" s="302">
        <v>2</v>
      </c>
      <c r="B12" s="395" t="s">
        <v>924</v>
      </c>
      <c r="C12" s="915"/>
      <c r="D12" s="916"/>
      <c r="E12" s="916"/>
      <c r="F12" s="916"/>
      <c r="G12" s="916"/>
      <c r="H12" s="916"/>
      <c r="I12" s="916"/>
      <c r="J12" s="916"/>
      <c r="K12" s="916"/>
      <c r="L12" s="916"/>
      <c r="M12" s="916"/>
      <c r="N12" s="917"/>
      <c r="O12" s="303"/>
      <c r="P12" s="303"/>
    </row>
    <row r="13" spans="1:16" ht="12.75">
      <c r="A13" s="302">
        <v>3</v>
      </c>
      <c r="B13" s="395" t="s">
        <v>925</v>
      </c>
      <c r="C13" s="915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7"/>
      <c r="O13" s="303"/>
      <c r="P13" s="303"/>
    </row>
    <row r="14" spans="1:16" ht="12.75">
      <c r="A14" s="302">
        <v>4</v>
      </c>
      <c r="B14" s="395" t="s">
        <v>926</v>
      </c>
      <c r="C14" s="915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7"/>
      <c r="O14" s="303"/>
      <c r="P14" s="303"/>
    </row>
    <row r="15" spans="1:16" ht="12.75">
      <c r="A15" s="302">
        <v>5</v>
      </c>
      <c r="B15" s="303"/>
      <c r="C15" s="303"/>
      <c r="D15" s="337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</row>
    <row r="16" spans="1:16" ht="12.75">
      <c r="A16" s="302">
        <v>6</v>
      </c>
      <c r="B16" s="303"/>
      <c r="C16" s="303"/>
      <c r="D16" s="337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</row>
    <row r="17" spans="1:16" ht="12.75">
      <c r="A17" s="302">
        <v>7</v>
      </c>
      <c r="B17" s="303"/>
      <c r="C17" s="303"/>
      <c r="D17" s="337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</row>
    <row r="18" spans="1:16" ht="12.75">
      <c r="A18" s="302">
        <v>8</v>
      </c>
      <c r="B18" s="303"/>
      <c r="C18" s="303"/>
      <c r="D18" s="337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</row>
    <row r="19" spans="1:16" ht="12.75">
      <c r="A19" s="302">
        <v>9</v>
      </c>
      <c r="B19" s="303"/>
      <c r="C19" s="303"/>
      <c r="D19" s="337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</row>
    <row r="20" spans="1:16" ht="12.75">
      <c r="A20" s="302">
        <v>10</v>
      </c>
      <c r="B20" s="303"/>
      <c r="C20" s="303"/>
      <c r="D20" s="337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</row>
    <row r="21" spans="1:16" ht="12.75">
      <c r="A21" s="302">
        <v>11</v>
      </c>
      <c r="B21" s="303"/>
      <c r="C21" s="303"/>
      <c r="D21" s="337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</row>
    <row r="22" spans="1:16" ht="12.75">
      <c r="A22" s="302">
        <v>12</v>
      </c>
      <c r="B22" s="303"/>
      <c r="C22" s="303"/>
      <c r="D22" s="337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</row>
    <row r="23" spans="1:16" ht="12.75">
      <c r="A23" s="302">
        <v>13</v>
      </c>
      <c r="B23" s="303"/>
      <c r="C23" s="303"/>
      <c r="D23" s="337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</row>
    <row r="24" spans="1:16" ht="12.75">
      <c r="A24" s="302">
        <v>14</v>
      </c>
      <c r="B24" s="303"/>
      <c r="C24" s="303"/>
      <c r="D24" s="337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</row>
    <row r="25" spans="1:16" ht="12.75">
      <c r="A25" s="305" t="s">
        <v>7</v>
      </c>
      <c r="B25" s="303"/>
      <c r="C25" s="303"/>
      <c r="D25" s="337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</row>
    <row r="26" spans="1:16" ht="12.75">
      <c r="A26" s="305" t="s">
        <v>7</v>
      </c>
      <c r="B26" s="303"/>
      <c r="C26" s="303"/>
      <c r="D26" s="337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</row>
    <row r="27" spans="1:16" ht="12.75">
      <c r="A27" s="302" t="s">
        <v>18</v>
      </c>
      <c r="B27" s="303"/>
      <c r="C27" s="303"/>
      <c r="D27" s="337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</row>
    <row r="28" spans="1:14" ht="12.75">
      <c r="A28" s="306"/>
      <c r="B28" s="306"/>
      <c r="C28" s="306"/>
      <c r="D28" s="306"/>
      <c r="E28" s="298"/>
      <c r="F28" s="298"/>
      <c r="G28" s="298"/>
      <c r="H28" s="298"/>
      <c r="I28" s="298"/>
      <c r="J28" s="298"/>
      <c r="K28" s="298"/>
      <c r="L28" s="298"/>
      <c r="M28" s="298"/>
      <c r="N28" s="298"/>
    </row>
    <row r="29" spans="1:14" ht="12.75">
      <c r="A29" s="307"/>
      <c r="B29" s="308"/>
      <c r="C29" s="308"/>
      <c r="D29" s="306"/>
      <c r="E29" s="298"/>
      <c r="F29" s="298"/>
      <c r="G29" s="298"/>
      <c r="H29" s="298"/>
      <c r="I29" s="298"/>
      <c r="J29" s="298"/>
      <c r="K29" s="298"/>
      <c r="L29" s="298"/>
      <c r="M29" s="298"/>
      <c r="N29" s="298"/>
    </row>
    <row r="30" spans="1:14" ht="12.75">
      <c r="A30" s="309"/>
      <c r="B30" s="309"/>
      <c r="C30" s="309"/>
      <c r="E30" s="298"/>
      <c r="F30" s="298"/>
      <c r="G30" s="298"/>
      <c r="H30" s="298"/>
      <c r="I30" s="298"/>
      <c r="J30" s="298"/>
      <c r="K30" s="298"/>
      <c r="L30" s="298"/>
      <c r="M30" s="298"/>
      <c r="N30" s="298"/>
    </row>
    <row r="31" spans="1:14" ht="12.75">
      <c r="A31" s="309"/>
      <c r="B31" s="309"/>
      <c r="C31" s="309"/>
      <c r="E31" s="298"/>
      <c r="F31" s="298"/>
      <c r="G31" s="298"/>
      <c r="H31" s="298"/>
      <c r="I31" s="298"/>
      <c r="J31" s="298"/>
      <c r="K31" s="298"/>
      <c r="L31" s="298"/>
      <c r="M31" s="298"/>
      <c r="N31" s="298"/>
    </row>
    <row r="32" spans="1:14" ht="12.75">
      <c r="A32" s="309"/>
      <c r="B32" s="309"/>
      <c r="C32" s="309"/>
      <c r="E32" s="298"/>
      <c r="F32" s="298"/>
      <c r="G32" s="298"/>
      <c r="H32" s="298"/>
      <c r="I32" s="298"/>
      <c r="J32" s="298"/>
      <c r="K32" s="298"/>
      <c r="L32" s="298"/>
      <c r="M32" s="298"/>
      <c r="N32" s="298"/>
    </row>
    <row r="33" spans="1:14" ht="12.75">
      <c r="A33" s="309"/>
      <c r="B33" s="309"/>
      <c r="C33" s="309"/>
      <c r="E33" s="298"/>
      <c r="F33" s="298"/>
      <c r="G33" s="298"/>
      <c r="H33" s="298"/>
      <c r="I33" s="298"/>
      <c r="J33" s="298"/>
      <c r="K33" s="298"/>
      <c r="L33" s="298"/>
      <c r="M33" s="298"/>
      <c r="N33" s="298"/>
    </row>
    <row r="34" spans="1:14" ht="12.75">
      <c r="A34" s="530" t="s">
        <v>1004</v>
      </c>
      <c r="D34" s="309"/>
      <c r="E34" s="298"/>
      <c r="F34" s="309"/>
      <c r="G34" s="309"/>
      <c r="H34" s="309"/>
      <c r="I34" s="309"/>
      <c r="J34" s="309"/>
      <c r="K34" s="309"/>
      <c r="L34" s="309" t="s">
        <v>715</v>
      </c>
      <c r="M34" s="309"/>
      <c r="N34" s="309"/>
    </row>
    <row r="35" spans="5:14" ht="12.75" customHeight="1">
      <c r="E35" s="309"/>
      <c r="F35" s="908" t="s">
        <v>13</v>
      </c>
      <c r="G35" s="908"/>
      <c r="H35" s="908"/>
      <c r="I35" s="908"/>
      <c r="J35" s="908"/>
      <c r="K35" s="908"/>
      <c r="L35" s="908"/>
      <c r="M35" s="908"/>
      <c r="N35" s="908"/>
    </row>
    <row r="36" spans="5:14" ht="12.75" customHeight="1">
      <c r="E36" s="908" t="s">
        <v>88</v>
      </c>
      <c r="F36" s="908"/>
      <c r="G36" s="908"/>
      <c r="H36" s="908"/>
      <c r="I36" s="908"/>
      <c r="J36" s="908"/>
      <c r="K36" s="908"/>
      <c r="L36" s="908"/>
      <c r="M36" s="908"/>
      <c r="N36" s="908"/>
    </row>
    <row r="37" spans="1:14" ht="12.75">
      <c r="A37" s="309"/>
      <c r="B37" s="309"/>
      <c r="E37" s="298"/>
      <c r="F37" s="309"/>
      <c r="G37" s="309"/>
      <c r="H37" s="309"/>
      <c r="I37" s="309"/>
      <c r="J37" s="309"/>
      <c r="K37" s="309"/>
      <c r="L37" s="309" t="s">
        <v>709</v>
      </c>
      <c r="M37" s="309"/>
      <c r="N37" s="309"/>
    </row>
    <row r="39" spans="1:14" ht="12.75">
      <c r="A39" s="898"/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</row>
  </sheetData>
  <sheetProtection/>
  <mergeCells count="18">
    <mergeCell ref="O8:P8"/>
    <mergeCell ref="I8:N8"/>
    <mergeCell ref="A6:N6"/>
    <mergeCell ref="D1:E1"/>
    <mergeCell ref="M1:N1"/>
    <mergeCell ref="A2:N2"/>
    <mergeCell ref="A3:N3"/>
    <mergeCell ref="A4:P4"/>
    <mergeCell ref="C11:N14"/>
    <mergeCell ref="F35:N35"/>
    <mergeCell ref="E36:N36"/>
    <mergeCell ref="A39:N39"/>
    <mergeCell ref="H7:N7"/>
    <mergeCell ref="A8:A9"/>
    <mergeCell ref="B8:B9"/>
    <mergeCell ref="C8:C9"/>
    <mergeCell ref="D8:D9"/>
    <mergeCell ref="E8:H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view="pageBreakPreview" zoomScaleNormal="90" zoomScaleSheetLayoutView="100" zoomScalePageLayoutView="0" workbookViewId="0" topLeftCell="A16">
      <selection activeCell="A30" sqref="A30"/>
    </sheetView>
  </sheetViews>
  <sheetFormatPr defaultColWidth="9.140625" defaultRowHeight="12.75"/>
  <cols>
    <col min="1" max="1" width="7.140625" style="77" customWidth="1"/>
    <col min="2" max="2" width="11.28125" style="77" customWidth="1"/>
    <col min="3" max="4" width="8.57421875" style="77" customWidth="1"/>
    <col min="5" max="5" width="8.7109375" style="77" customWidth="1"/>
    <col min="6" max="6" width="8.57421875" style="77" customWidth="1"/>
    <col min="7" max="7" width="9.7109375" style="77" customWidth="1"/>
    <col min="8" max="8" width="10.28125" style="77" customWidth="1"/>
    <col min="9" max="9" width="9.7109375" style="77" customWidth="1"/>
    <col min="10" max="10" width="9.28125" style="77" customWidth="1"/>
    <col min="11" max="11" width="7.00390625" style="77" customWidth="1"/>
    <col min="12" max="12" width="7.28125" style="77" customWidth="1"/>
    <col min="13" max="13" width="7.421875" style="77" customWidth="1"/>
    <col min="14" max="14" width="7.8515625" style="77" customWidth="1"/>
    <col min="15" max="15" width="11.421875" style="77" customWidth="1"/>
    <col min="16" max="16" width="12.28125" style="77" customWidth="1"/>
    <col min="17" max="17" width="11.57421875" style="77" customWidth="1"/>
    <col min="18" max="18" width="16.00390625" style="77" customWidth="1"/>
    <col min="19" max="19" width="9.00390625" style="77" customWidth="1"/>
    <col min="20" max="20" width="9.140625" style="77" hidden="1" customWidth="1"/>
    <col min="21" max="16384" width="9.140625" style="77" customWidth="1"/>
  </cols>
  <sheetData>
    <row r="1" spans="7:19" s="16" customFormat="1" ht="15.75">
      <c r="G1" s="586" t="s">
        <v>0</v>
      </c>
      <c r="H1" s="586"/>
      <c r="I1" s="586"/>
      <c r="J1" s="586"/>
      <c r="K1" s="586"/>
      <c r="L1" s="586"/>
      <c r="M1" s="586"/>
      <c r="N1" s="41"/>
      <c r="O1" s="41"/>
      <c r="R1" s="44" t="s">
        <v>538</v>
      </c>
      <c r="S1" s="44"/>
    </row>
    <row r="2" spans="2:15" s="16" customFormat="1" ht="20.25">
      <c r="B2" s="138"/>
      <c r="E2" s="587" t="s">
        <v>747</v>
      </c>
      <c r="F2" s="587"/>
      <c r="G2" s="587"/>
      <c r="H2" s="587"/>
      <c r="I2" s="587"/>
      <c r="J2" s="587"/>
      <c r="K2" s="587"/>
      <c r="L2" s="587"/>
      <c r="M2" s="587"/>
      <c r="N2" s="587"/>
      <c r="O2" s="587"/>
    </row>
    <row r="3" spans="2:10" s="16" customFormat="1" ht="20.25">
      <c r="B3" s="137"/>
      <c r="C3" s="137"/>
      <c r="D3" s="137"/>
      <c r="E3" s="137"/>
      <c r="F3" s="137"/>
      <c r="G3" s="137"/>
      <c r="H3" s="137"/>
      <c r="I3" s="137"/>
      <c r="J3" s="137"/>
    </row>
    <row r="4" spans="2:20" ht="18">
      <c r="B4" s="512" t="s">
        <v>760</v>
      </c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</row>
    <row r="5" spans="3:20" ht="1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</row>
    <row r="6" spans="1:3" ht="15.75">
      <c r="A6" s="529" t="s">
        <v>1003</v>
      </c>
      <c r="B6" s="529"/>
      <c r="C6" s="145"/>
    </row>
    <row r="7" ht="15">
      <c r="B7" s="80"/>
    </row>
    <row r="8" spans="1:18" s="81" customFormat="1" ht="42" customHeight="1">
      <c r="A8" s="562" t="s">
        <v>2</v>
      </c>
      <c r="B8" s="921" t="s">
        <v>3</v>
      </c>
      <c r="C8" s="926" t="s">
        <v>239</v>
      </c>
      <c r="D8" s="926"/>
      <c r="E8" s="926"/>
      <c r="F8" s="926"/>
      <c r="G8" s="923" t="s">
        <v>904</v>
      </c>
      <c r="H8" s="924"/>
      <c r="I8" s="924"/>
      <c r="J8" s="927"/>
      <c r="K8" s="923" t="s">
        <v>208</v>
      </c>
      <c r="L8" s="924"/>
      <c r="M8" s="924"/>
      <c r="N8" s="927"/>
      <c r="O8" s="923" t="s">
        <v>110</v>
      </c>
      <c r="P8" s="924"/>
      <c r="Q8" s="924"/>
      <c r="R8" s="925"/>
    </row>
    <row r="9" spans="1:19" s="82" customFormat="1" ht="37.5" customHeight="1">
      <c r="A9" s="562"/>
      <c r="B9" s="922"/>
      <c r="C9" s="90" t="s">
        <v>96</v>
      </c>
      <c r="D9" s="90" t="s">
        <v>100</v>
      </c>
      <c r="E9" s="90" t="s">
        <v>101</v>
      </c>
      <c r="F9" s="90" t="s">
        <v>18</v>
      </c>
      <c r="G9" s="90" t="s">
        <v>96</v>
      </c>
      <c r="H9" s="90" t="s">
        <v>100</v>
      </c>
      <c r="I9" s="90" t="s">
        <v>101</v>
      </c>
      <c r="J9" s="90" t="s">
        <v>18</v>
      </c>
      <c r="K9" s="90" t="s">
        <v>96</v>
      </c>
      <c r="L9" s="90" t="s">
        <v>100</v>
      </c>
      <c r="M9" s="90" t="s">
        <v>101</v>
      </c>
      <c r="N9" s="90" t="s">
        <v>18</v>
      </c>
      <c r="O9" s="90" t="s">
        <v>143</v>
      </c>
      <c r="P9" s="90" t="s">
        <v>144</v>
      </c>
      <c r="Q9" s="177" t="s">
        <v>145</v>
      </c>
      <c r="R9" s="90" t="s">
        <v>146</v>
      </c>
      <c r="S9" s="131"/>
    </row>
    <row r="10" spans="1:18" s="370" customFormat="1" ht="15.75" customHeight="1">
      <c r="A10" s="67">
        <v>1</v>
      </c>
      <c r="B10" s="165">
        <v>2</v>
      </c>
      <c r="C10" s="369">
        <v>3</v>
      </c>
      <c r="D10" s="369">
        <v>4</v>
      </c>
      <c r="E10" s="369">
        <v>5</v>
      </c>
      <c r="F10" s="369">
        <v>6</v>
      </c>
      <c r="G10" s="369">
        <v>7</v>
      </c>
      <c r="H10" s="369">
        <v>8</v>
      </c>
      <c r="I10" s="369">
        <v>9</v>
      </c>
      <c r="J10" s="369">
        <v>10</v>
      </c>
      <c r="K10" s="369">
        <v>11</v>
      </c>
      <c r="L10" s="369">
        <v>12</v>
      </c>
      <c r="M10" s="369">
        <v>13</v>
      </c>
      <c r="N10" s="369">
        <v>14</v>
      </c>
      <c r="O10" s="369">
        <v>15</v>
      </c>
      <c r="P10" s="369">
        <v>16</v>
      </c>
      <c r="Q10" s="369">
        <v>17</v>
      </c>
      <c r="R10" s="165">
        <v>18</v>
      </c>
    </row>
    <row r="11" spans="1:18" s="179" customFormat="1" ht="15.75" customHeight="1">
      <c r="A11" s="5">
        <v>1</v>
      </c>
      <c r="B11" s="20" t="s">
        <v>942</v>
      </c>
      <c r="C11" s="462"/>
      <c r="D11" s="462"/>
      <c r="E11" s="462"/>
      <c r="F11" s="462"/>
      <c r="G11" s="463"/>
      <c r="H11" s="462"/>
      <c r="I11" s="462"/>
      <c r="J11" s="464"/>
      <c r="K11" s="90"/>
      <c r="L11" s="90"/>
      <c r="M11" s="90"/>
      <c r="N11" s="90"/>
      <c r="O11" s="90"/>
      <c r="P11" s="90"/>
      <c r="Q11" s="90"/>
      <c r="R11" s="89"/>
    </row>
    <row r="12" spans="1:18" s="179" customFormat="1" ht="15.75" customHeight="1">
      <c r="A12" s="5">
        <v>2</v>
      </c>
      <c r="B12" s="20" t="s">
        <v>943</v>
      </c>
      <c r="C12" s="462"/>
      <c r="D12" s="462"/>
      <c r="E12" s="462"/>
      <c r="F12" s="462"/>
      <c r="G12" s="463">
        <v>9</v>
      </c>
      <c r="H12" s="462"/>
      <c r="I12" s="462"/>
      <c r="J12" s="462">
        <v>9</v>
      </c>
      <c r="K12" s="90"/>
      <c r="L12" s="90"/>
      <c r="M12" s="90"/>
      <c r="N12" s="90"/>
      <c r="O12" s="90"/>
      <c r="P12" s="90"/>
      <c r="Q12" s="90"/>
      <c r="R12" s="89"/>
    </row>
    <row r="13" spans="1:18" s="179" customFormat="1" ht="15.75" customHeight="1">
      <c r="A13" s="5">
        <v>3</v>
      </c>
      <c r="B13" s="20" t="s">
        <v>974</v>
      </c>
      <c r="C13" s="462"/>
      <c r="D13" s="462"/>
      <c r="E13" s="462"/>
      <c r="F13" s="462"/>
      <c r="G13" s="463">
        <v>3</v>
      </c>
      <c r="H13" s="462"/>
      <c r="I13" s="462"/>
      <c r="J13" s="462">
        <v>3</v>
      </c>
      <c r="K13" s="90"/>
      <c r="L13" s="90"/>
      <c r="M13" s="90"/>
      <c r="N13" s="90"/>
      <c r="O13" s="90"/>
      <c r="P13" s="90"/>
      <c r="Q13" s="90"/>
      <c r="R13" s="89"/>
    </row>
    <row r="14" spans="1:18" s="179" customFormat="1" ht="15.75" customHeight="1">
      <c r="A14" s="5">
        <v>4</v>
      </c>
      <c r="B14" s="20" t="s">
        <v>945</v>
      </c>
      <c r="C14" s="462"/>
      <c r="D14" s="462"/>
      <c r="E14" s="462"/>
      <c r="F14" s="462"/>
      <c r="G14" s="463">
        <v>1</v>
      </c>
      <c r="H14" s="462"/>
      <c r="I14" s="462"/>
      <c r="J14" s="462">
        <v>1</v>
      </c>
      <c r="K14" s="90"/>
      <c r="L14" s="90"/>
      <c r="M14" s="90"/>
      <c r="N14" s="90"/>
      <c r="O14" s="90"/>
      <c r="P14" s="90"/>
      <c r="Q14" s="90"/>
      <c r="R14" s="89"/>
    </row>
    <row r="15" spans="1:18" s="179" customFormat="1" ht="15.75" customHeight="1">
      <c r="A15" s="5">
        <v>5</v>
      </c>
      <c r="B15" s="89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89"/>
    </row>
    <row r="16" spans="1:18" s="179" customFormat="1" ht="15.75" customHeight="1">
      <c r="A16" s="5">
        <v>6</v>
      </c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89"/>
    </row>
    <row r="17" spans="1:18" s="179" customFormat="1" ht="15.75" customHeight="1">
      <c r="A17" s="5">
        <v>7</v>
      </c>
      <c r="B17" s="89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89"/>
    </row>
    <row r="18" spans="1:18" s="179" customFormat="1" ht="15.75" customHeight="1">
      <c r="A18" s="5">
        <v>8</v>
      </c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89"/>
    </row>
    <row r="19" spans="1:18" s="179" customFormat="1" ht="15.75" customHeight="1">
      <c r="A19" s="5">
        <v>9</v>
      </c>
      <c r="B19" s="89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89"/>
    </row>
    <row r="20" spans="1:18" s="179" customFormat="1" ht="15.75" customHeight="1">
      <c r="A20" s="5">
        <v>10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89"/>
    </row>
    <row r="21" spans="1:18" s="179" customFormat="1" ht="15.75" customHeight="1">
      <c r="A21" s="5">
        <v>11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89"/>
    </row>
    <row r="22" spans="1:18" ht="15">
      <c r="A22" s="5">
        <v>12</v>
      </c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8" ht="15">
      <c r="A23" s="5">
        <v>13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</row>
    <row r="24" spans="1:18" ht="15">
      <c r="A24" s="5">
        <v>14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ht="15">
      <c r="A25" s="140" t="s">
        <v>7</v>
      </c>
      <c r="B25" s="8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45" s="84" customFormat="1" ht="15">
      <c r="A26" s="140" t="s">
        <v>7</v>
      </c>
      <c r="B26" s="8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18" ht="15.75">
      <c r="A27" s="314" t="s">
        <v>18</v>
      </c>
      <c r="B27" s="84"/>
      <c r="C27" s="84"/>
      <c r="D27" s="84"/>
      <c r="E27" s="84"/>
      <c r="F27" s="84"/>
      <c r="G27" s="84">
        <f>SUM(G11:G26)</f>
        <v>13</v>
      </c>
      <c r="H27" s="84">
        <f>SUM(H11:H26)</f>
        <v>0</v>
      </c>
      <c r="I27" s="84">
        <f>SUM(I11:I26)</f>
        <v>0</v>
      </c>
      <c r="J27" s="84">
        <f>SUM(J11:J26)</f>
        <v>13</v>
      </c>
      <c r="K27" s="84"/>
      <c r="L27" s="84"/>
      <c r="M27" s="84"/>
      <c r="N27" s="84"/>
      <c r="O27" s="84"/>
      <c r="P27" s="84"/>
      <c r="Q27" s="84"/>
      <c r="R27" s="84"/>
    </row>
    <row r="30" spans="1:19" s="16" customFormat="1" ht="15.75" customHeight="1">
      <c r="A30" s="530" t="s">
        <v>1004</v>
      </c>
      <c r="G30" s="15"/>
      <c r="H30" s="15"/>
      <c r="K30" s="15"/>
      <c r="L30" s="15"/>
      <c r="M30" s="15"/>
      <c r="N30" s="599" t="s">
        <v>12</v>
      </c>
      <c r="O30" s="599"/>
      <c r="Q30" s="88"/>
      <c r="R30" s="88"/>
      <c r="S30" s="88"/>
    </row>
    <row r="31" spans="10:19" s="16" customFormat="1" ht="12.75" customHeight="1">
      <c r="J31" s="15"/>
      <c r="K31" s="583" t="s">
        <v>13</v>
      </c>
      <c r="L31" s="583"/>
      <c r="M31" s="583"/>
      <c r="N31" s="583"/>
      <c r="O31" s="583"/>
      <c r="P31" s="583"/>
      <c r="Q31" s="37"/>
      <c r="R31" s="37"/>
      <c r="S31" s="37"/>
    </row>
    <row r="32" spans="11:19" s="16" customFormat="1" ht="12.75" customHeight="1">
      <c r="K32" s="583" t="s">
        <v>88</v>
      </c>
      <c r="L32" s="583"/>
      <c r="M32" s="583"/>
      <c r="N32" s="583"/>
      <c r="O32" s="583"/>
      <c r="P32" s="583"/>
      <c r="Q32" s="583"/>
      <c r="R32" s="1"/>
      <c r="S32" s="37"/>
    </row>
    <row r="33" spans="1:19" s="16" customFormat="1" ht="12.75">
      <c r="A33" s="15"/>
      <c r="B33" s="15"/>
      <c r="K33" s="15"/>
      <c r="L33" s="15"/>
      <c r="M33" s="15"/>
      <c r="N33" s="37" t="s">
        <v>85</v>
      </c>
      <c r="O33" s="37"/>
      <c r="P33" s="37"/>
      <c r="Q33" s="37"/>
      <c r="R33" s="37"/>
      <c r="S33" s="37"/>
    </row>
  </sheetData>
  <sheetProtection/>
  <mergeCells count="11">
    <mergeCell ref="G8:J8"/>
    <mergeCell ref="K32:Q32"/>
    <mergeCell ref="K31:P31"/>
    <mergeCell ref="N30:O30"/>
    <mergeCell ref="A8:A9"/>
    <mergeCell ref="B8:B9"/>
    <mergeCell ref="G1:M1"/>
    <mergeCell ref="E2:O2"/>
    <mergeCell ref="O8:R8"/>
    <mergeCell ref="C8:F8"/>
    <mergeCell ref="K8:N8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7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view="pageBreakPreview" zoomScale="77" zoomScaleNormal="70" zoomScaleSheetLayoutView="77" zoomScalePageLayoutView="0" workbookViewId="0" topLeftCell="A13">
      <selection activeCell="A29" sqref="A29"/>
    </sheetView>
  </sheetViews>
  <sheetFormatPr defaultColWidth="9.140625" defaultRowHeight="12.75"/>
  <cols>
    <col min="1" max="1" width="7.28125" style="77" customWidth="1"/>
    <col min="2" max="2" width="14.140625" style="77" customWidth="1"/>
    <col min="3" max="3" width="15.421875" style="77" customWidth="1"/>
    <col min="4" max="4" width="14.8515625" style="77" customWidth="1"/>
    <col min="5" max="5" width="11.8515625" style="77" customWidth="1"/>
    <col min="6" max="6" width="9.8515625" style="77" customWidth="1"/>
    <col min="7" max="7" width="12.7109375" style="77" customWidth="1"/>
    <col min="8" max="9" width="11.00390625" style="77" customWidth="1"/>
    <col min="10" max="10" width="14.140625" style="77" customWidth="1"/>
    <col min="11" max="11" width="12.28125" style="77" customWidth="1"/>
    <col min="12" max="12" width="13.140625" style="77" customWidth="1"/>
    <col min="13" max="13" width="9.7109375" style="77" customWidth="1"/>
    <col min="14" max="14" width="9.57421875" style="77" customWidth="1"/>
    <col min="15" max="15" width="12.7109375" style="77" customWidth="1"/>
    <col min="16" max="16" width="13.28125" style="77" customWidth="1"/>
    <col min="17" max="17" width="11.28125" style="77" customWidth="1"/>
    <col min="18" max="18" width="9.28125" style="77" customWidth="1"/>
    <col min="19" max="19" width="9.140625" style="77" customWidth="1"/>
    <col min="20" max="20" width="12.28125" style="77" customWidth="1"/>
    <col min="21" max="16384" width="9.140625" style="77" customWidth="1"/>
  </cols>
  <sheetData>
    <row r="1" spans="3:18" s="16" customFormat="1" ht="15.75">
      <c r="C1" s="46"/>
      <c r="D1" s="46"/>
      <c r="E1" s="46"/>
      <c r="F1" s="46"/>
      <c r="G1" s="46"/>
      <c r="H1" s="46"/>
      <c r="I1" s="115" t="s">
        <v>0</v>
      </c>
      <c r="J1" s="46"/>
      <c r="Q1" s="724" t="s">
        <v>539</v>
      </c>
      <c r="R1" s="724"/>
    </row>
    <row r="2" spans="7:17" s="16" customFormat="1" ht="20.25">
      <c r="G2" s="587" t="s">
        <v>747</v>
      </c>
      <c r="H2" s="587"/>
      <c r="I2" s="587"/>
      <c r="J2" s="587"/>
      <c r="K2" s="587"/>
      <c r="L2" s="587"/>
      <c r="M2" s="587"/>
      <c r="N2" s="45"/>
      <c r="O2" s="45"/>
      <c r="P2" s="45"/>
      <c r="Q2" s="45"/>
    </row>
    <row r="3" spans="7:17" s="16" customFormat="1" ht="20.25">
      <c r="G3" s="137"/>
      <c r="H3" s="137"/>
      <c r="I3" s="137"/>
      <c r="J3" s="137"/>
      <c r="K3" s="137"/>
      <c r="L3" s="137"/>
      <c r="M3" s="137"/>
      <c r="N3" s="45"/>
      <c r="O3" s="45"/>
      <c r="P3" s="45"/>
      <c r="Q3" s="45"/>
    </row>
    <row r="4" spans="2:20" ht="18">
      <c r="B4" s="513" t="s">
        <v>761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</row>
    <row r="5" spans="3:20" ht="15.75">
      <c r="C5" s="78"/>
      <c r="D5" s="79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1:3" ht="15.75">
      <c r="A6" s="529" t="s">
        <v>1003</v>
      </c>
      <c r="B6" s="529"/>
      <c r="C6" s="145"/>
    </row>
    <row r="7" spans="2:17" ht="15">
      <c r="B7" s="80"/>
      <c r="Q7" s="124" t="s">
        <v>140</v>
      </c>
    </row>
    <row r="8" spans="1:19" s="81" customFormat="1" ht="32.25" customHeight="1">
      <c r="A8" s="562" t="s">
        <v>2</v>
      </c>
      <c r="B8" s="921" t="s">
        <v>3</v>
      </c>
      <c r="C8" s="926" t="s">
        <v>453</v>
      </c>
      <c r="D8" s="926"/>
      <c r="E8" s="926"/>
      <c r="F8" s="926"/>
      <c r="G8" s="926" t="s">
        <v>454</v>
      </c>
      <c r="H8" s="926"/>
      <c r="I8" s="926"/>
      <c r="J8" s="926"/>
      <c r="K8" s="926" t="s">
        <v>455</v>
      </c>
      <c r="L8" s="926"/>
      <c r="M8" s="926"/>
      <c r="N8" s="926"/>
      <c r="O8" s="926" t="s">
        <v>456</v>
      </c>
      <c r="P8" s="926"/>
      <c r="Q8" s="926"/>
      <c r="R8" s="921"/>
      <c r="S8" s="928" t="s">
        <v>163</v>
      </c>
    </row>
    <row r="9" spans="1:19" s="82" customFormat="1" ht="75" customHeight="1">
      <c r="A9" s="562"/>
      <c r="B9" s="922"/>
      <c r="C9" s="90" t="s">
        <v>160</v>
      </c>
      <c r="D9" s="141" t="s">
        <v>162</v>
      </c>
      <c r="E9" s="90" t="s">
        <v>139</v>
      </c>
      <c r="F9" s="141" t="s">
        <v>161</v>
      </c>
      <c r="G9" s="90" t="s">
        <v>240</v>
      </c>
      <c r="H9" s="141" t="s">
        <v>162</v>
      </c>
      <c r="I9" s="90" t="s">
        <v>139</v>
      </c>
      <c r="J9" s="141" t="s">
        <v>161</v>
      </c>
      <c r="K9" s="90" t="s">
        <v>240</v>
      </c>
      <c r="L9" s="141" t="s">
        <v>162</v>
      </c>
      <c r="M9" s="90" t="s">
        <v>139</v>
      </c>
      <c r="N9" s="141" t="s">
        <v>161</v>
      </c>
      <c r="O9" s="90" t="s">
        <v>240</v>
      </c>
      <c r="P9" s="141" t="s">
        <v>162</v>
      </c>
      <c r="Q9" s="90" t="s">
        <v>139</v>
      </c>
      <c r="R9" s="142" t="s">
        <v>161</v>
      </c>
      <c r="S9" s="928"/>
    </row>
    <row r="10" spans="1:19" s="82" customFormat="1" ht="15.75" customHeight="1">
      <c r="A10" s="5">
        <v>1</v>
      </c>
      <c r="B10" s="89">
        <v>2</v>
      </c>
      <c r="C10" s="76">
        <v>3</v>
      </c>
      <c r="D10" s="76">
        <v>4</v>
      </c>
      <c r="E10" s="76">
        <v>5</v>
      </c>
      <c r="F10" s="76">
        <v>6</v>
      </c>
      <c r="G10" s="76">
        <v>7</v>
      </c>
      <c r="H10" s="76">
        <v>8</v>
      </c>
      <c r="I10" s="76">
        <v>9</v>
      </c>
      <c r="J10" s="76">
        <v>10</v>
      </c>
      <c r="K10" s="76">
        <v>11</v>
      </c>
      <c r="L10" s="76">
        <v>12</v>
      </c>
      <c r="M10" s="76">
        <v>13</v>
      </c>
      <c r="N10" s="76">
        <v>14</v>
      </c>
      <c r="O10" s="76">
        <v>15</v>
      </c>
      <c r="P10" s="76">
        <v>16</v>
      </c>
      <c r="Q10" s="76">
        <v>17</v>
      </c>
      <c r="R10" s="133">
        <v>18</v>
      </c>
      <c r="S10" s="140">
        <v>19</v>
      </c>
    </row>
    <row r="11" spans="1:19" s="82" customFormat="1" ht="15.75" customHeight="1">
      <c r="A11" s="5">
        <v>1</v>
      </c>
      <c r="B11" s="395" t="s">
        <v>923</v>
      </c>
      <c r="C11" s="929" t="s">
        <v>927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1"/>
    </row>
    <row r="12" spans="1:19" s="82" customFormat="1" ht="15.75" customHeight="1">
      <c r="A12" s="5">
        <v>2</v>
      </c>
      <c r="B12" s="395" t="s">
        <v>924</v>
      </c>
      <c r="C12" s="932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4"/>
    </row>
    <row r="13" spans="1:19" s="82" customFormat="1" ht="15.75" customHeight="1">
      <c r="A13" s="5">
        <v>3</v>
      </c>
      <c r="B13" s="395" t="s">
        <v>925</v>
      </c>
      <c r="C13" s="932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4"/>
    </row>
    <row r="14" spans="1:19" s="82" customFormat="1" ht="15.75" customHeight="1">
      <c r="A14" s="5">
        <v>4</v>
      </c>
      <c r="B14" s="395" t="s">
        <v>926</v>
      </c>
      <c r="C14" s="935"/>
      <c r="D14" s="936"/>
      <c r="E14" s="936"/>
      <c r="F14" s="936"/>
      <c r="G14" s="936"/>
      <c r="H14" s="936"/>
      <c r="I14" s="936"/>
      <c r="J14" s="936"/>
      <c r="K14" s="936"/>
      <c r="L14" s="936"/>
      <c r="M14" s="936"/>
      <c r="N14" s="936"/>
      <c r="O14" s="936"/>
      <c r="P14" s="936"/>
      <c r="Q14" s="936"/>
      <c r="R14" s="936"/>
      <c r="S14" s="937"/>
    </row>
    <row r="15" spans="1:19" s="82" customFormat="1" ht="15.75" customHeight="1">
      <c r="A15" s="5">
        <v>5</v>
      </c>
      <c r="B15" s="89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133"/>
      <c r="S15" s="140"/>
    </row>
    <row r="16" spans="1:19" s="82" customFormat="1" ht="15.75" customHeight="1">
      <c r="A16" s="5">
        <v>6</v>
      </c>
      <c r="B16" s="89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133"/>
      <c r="S16" s="140"/>
    </row>
    <row r="17" spans="1:19" s="82" customFormat="1" ht="15.75" customHeight="1">
      <c r="A17" s="5">
        <v>7</v>
      </c>
      <c r="B17" s="89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133"/>
      <c r="S17" s="140"/>
    </row>
    <row r="18" spans="1:19" ht="15">
      <c r="A18" s="5">
        <v>8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">
      <c r="A19" s="5">
        <v>9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ht="15">
      <c r="A20" s="5">
        <v>10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5">
      <c r="A21" s="5">
        <v>11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45" s="84" customFormat="1" ht="15">
      <c r="A22" s="5">
        <v>12</v>
      </c>
      <c r="B22" s="85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19" ht="15">
      <c r="A23" s="5">
        <v>13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5">
      <c r="A24" s="5">
        <v>14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5">
      <c r="A25" s="125" t="s">
        <v>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5">
      <c r="A26" s="125" t="s">
        <v>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ht="15">
      <c r="A27" s="313" t="s">
        <v>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15">
      <c r="A28" s="315" t="s">
        <v>490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1:19" s="16" customFormat="1" ht="12.75">
      <c r="A29" s="530" t="s">
        <v>1004</v>
      </c>
      <c r="G29" s="15"/>
      <c r="H29" s="15"/>
      <c r="K29" s="15"/>
      <c r="L29" s="15"/>
      <c r="M29" s="15"/>
      <c r="N29" s="15"/>
      <c r="O29" s="15"/>
      <c r="P29" s="15"/>
      <c r="Q29" s="15"/>
      <c r="R29" s="599" t="s">
        <v>12</v>
      </c>
      <c r="S29" s="599"/>
    </row>
    <row r="30" spans="10:19" s="16" customFormat="1" ht="12.75" customHeight="1">
      <c r="J30" s="15"/>
      <c r="K30" s="723" t="s">
        <v>13</v>
      </c>
      <c r="L30" s="723"/>
      <c r="M30" s="723"/>
      <c r="N30" s="723"/>
      <c r="O30" s="723"/>
      <c r="P30" s="723"/>
      <c r="Q30" s="723"/>
      <c r="R30" s="723"/>
      <c r="S30" s="723"/>
    </row>
    <row r="31" spans="10:19" s="16" customFormat="1" ht="12.75" customHeight="1">
      <c r="J31" s="723" t="s">
        <v>88</v>
      </c>
      <c r="K31" s="723"/>
      <c r="L31" s="723"/>
      <c r="M31" s="723"/>
      <c r="N31" s="723"/>
      <c r="O31" s="723"/>
      <c r="P31" s="723"/>
      <c r="Q31" s="723"/>
      <c r="R31" s="723"/>
      <c r="S31" s="723"/>
    </row>
    <row r="32" spans="1:19" s="16" customFormat="1" ht="12.75">
      <c r="A32" s="15"/>
      <c r="B32" s="15"/>
      <c r="K32" s="15"/>
      <c r="L32" s="15"/>
      <c r="M32" s="15"/>
      <c r="N32" s="15"/>
      <c r="O32" s="15"/>
      <c r="P32" s="15"/>
      <c r="Q32" s="581" t="s">
        <v>85</v>
      </c>
      <c r="R32" s="581"/>
      <c r="S32" s="581"/>
    </row>
  </sheetData>
  <sheetProtection/>
  <mergeCells count="14">
    <mergeCell ref="R29:S29"/>
    <mergeCell ref="K30:S30"/>
    <mergeCell ref="G2:M2"/>
    <mergeCell ref="Q32:S32"/>
    <mergeCell ref="J31:S31"/>
    <mergeCell ref="S8:S9"/>
    <mergeCell ref="O8:R8"/>
    <mergeCell ref="C11:S14"/>
    <mergeCell ref="A8:A9"/>
    <mergeCell ref="B8:B9"/>
    <mergeCell ref="C8:F8"/>
    <mergeCell ref="G8:J8"/>
    <mergeCell ref="K8:N8"/>
    <mergeCell ref="Q1:R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0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view="pageBreakPreview" zoomScaleNormal="80" zoomScaleSheetLayoutView="100" zoomScalePageLayoutView="0" workbookViewId="0" topLeftCell="A10">
      <selection activeCell="A29" sqref="A29"/>
    </sheetView>
  </sheetViews>
  <sheetFormatPr defaultColWidth="9.140625" defaultRowHeight="12.75"/>
  <cols>
    <col min="1" max="1" width="9.140625" style="77" customWidth="1"/>
    <col min="2" max="2" width="25.140625" style="77" customWidth="1"/>
    <col min="3" max="3" width="17.57421875" style="77" customWidth="1"/>
    <col min="4" max="4" width="19.7109375" style="77" customWidth="1"/>
    <col min="5" max="5" width="18.140625" style="77" customWidth="1"/>
    <col min="6" max="6" width="15.421875" style="77" customWidth="1"/>
    <col min="7" max="7" width="15.7109375" style="77" customWidth="1"/>
    <col min="8" max="8" width="12.28125" style="77" customWidth="1"/>
    <col min="9" max="16384" width="9.140625" style="77" customWidth="1"/>
  </cols>
  <sheetData>
    <row r="1" spans="3:7" s="16" customFormat="1" ht="15">
      <c r="C1" s="46"/>
      <c r="D1" s="46"/>
      <c r="E1" s="46"/>
      <c r="F1" s="724" t="s">
        <v>700</v>
      </c>
      <c r="G1" s="724"/>
    </row>
    <row r="2" spans="2:9" s="16" customFormat="1" ht="30.75" customHeight="1">
      <c r="B2" s="587" t="s">
        <v>747</v>
      </c>
      <c r="C2" s="587"/>
      <c r="D2" s="587"/>
      <c r="E2" s="587"/>
      <c r="F2" s="587"/>
      <c r="G2" s="45"/>
      <c r="H2" s="45"/>
      <c r="I2" s="45"/>
    </row>
    <row r="3" s="16" customFormat="1" ht="20.25">
      <c r="G3" s="137"/>
    </row>
    <row r="4" spans="2:8" ht="18">
      <c r="B4" s="512" t="s">
        <v>703</v>
      </c>
      <c r="C4" s="512"/>
      <c r="D4" s="512"/>
      <c r="E4" s="512"/>
      <c r="F4" s="512"/>
      <c r="G4" s="512"/>
      <c r="H4" s="512"/>
    </row>
    <row r="5" spans="3:8" ht="15.75">
      <c r="C5" s="78"/>
      <c r="D5" s="79"/>
      <c r="E5" s="78"/>
      <c r="F5" s="78"/>
      <c r="G5" s="78"/>
      <c r="H5" s="78"/>
    </row>
    <row r="6" spans="1:3" ht="15.75">
      <c r="A6" s="529" t="s">
        <v>1003</v>
      </c>
      <c r="B6" s="529"/>
      <c r="C6" s="145"/>
    </row>
    <row r="7" ht="15">
      <c r="B7" s="355"/>
    </row>
    <row r="8" spans="1:7" s="82" customFormat="1" ht="30.75" customHeight="1">
      <c r="A8" s="939" t="s">
        <v>2</v>
      </c>
      <c r="B8" s="938" t="s">
        <v>3</v>
      </c>
      <c r="C8" s="938" t="s">
        <v>852</v>
      </c>
      <c r="D8" s="940" t="s">
        <v>853</v>
      </c>
      <c r="E8" s="938" t="s">
        <v>699</v>
      </c>
      <c r="F8" s="938"/>
      <c r="G8" s="938"/>
    </row>
    <row r="9" spans="1:7" s="82" customFormat="1" ht="48.75" customHeight="1">
      <c r="A9" s="939"/>
      <c r="B9" s="938"/>
      <c r="C9" s="938"/>
      <c r="D9" s="941"/>
      <c r="E9" s="357" t="s">
        <v>704</v>
      </c>
      <c r="F9" s="357" t="s">
        <v>698</v>
      </c>
      <c r="G9" s="357" t="s">
        <v>18</v>
      </c>
    </row>
    <row r="10" spans="1:7" s="82" customFormat="1" ht="15.75" customHeight="1">
      <c r="A10" s="67">
        <v>1</v>
      </c>
      <c r="B10" s="369">
        <v>2</v>
      </c>
      <c r="C10" s="369">
        <v>3</v>
      </c>
      <c r="D10" s="369">
        <v>4</v>
      </c>
      <c r="E10" s="371">
        <v>5</v>
      </c>
      <c r="F10" s="371">
        <v>6</v>
      </c>
      <c r="G10" s="371">
        <v>7</v>
      </c>
    </row>
    <row r="11" spans="1:7" s="82" customFormat="1" ht="15.75" customHeight="1">
      <c r="A11" s="5">
        <v>1</v>
      </c>
      <c r="B11" s="395" t="s">
        <v>923</v>
      </c>
      <c r="C11" s="929" t="s">
        <v>949</v>
      </c>
      <c r="D11" s="930"/>
      <c r="E11" s="930"/>
      <c r="F11" s="930"/>
      <c r="G11" s="931"/>
    </row>
    <row r="12" spans="1:7" s="82" customFormat="1" ht="15.75" customHeight="1">
      <c r="A12" s="5">
        <v>2</v>
      </c>
      <c r="B12" s="395" t="s">
        <v>924</v>
      </c>
      <c r="C12" s="932"/>
      <c r="D12" s="933"/>
      <c r="E12" s="933"/>
      <c r="F12" s="933"/>
      <c r="G12" s="934"/>
    </row>
    <row r="13" spans="1:7" s="82" customFormat="1" ht="15.75" customHeight="1">
      <c r="A13" s="5">
        <v>3</v>
      </c>
      <c r="B13" s="395" t="s">
        <v>925</v>
      </c>
      <c r="C13" s="932"/>
      <c r="D13" s="933"/>
      <c r="E13" s="933"/>
      <c r="F13" s="933"/>
      <c r="G13" s="934"/>
    </row>
    <row r="14" spans="1:7" s="82" customFormat="1" ht="15.75" customHeight="1">
      <c r="A14" s="5">
        <v>4</v>
      </c>
      <c r="B14" s="395" t="s">
        <v>926</v>
      </c>
      <c r="C14" s="935"/>
      <c r="D14" s="936"/>
      <c r="E14" s="936"/>
      <c r="F14" s="936"/>
      <c r="G14" s="937"/>
    </row>
    <row r="15" spans="1:7" s="82" customFormat="1" ht="15.75" customHeight="1">
      <c r="A15" s="5">
        <v>5</v>
      </c>
      <c r="B15" s="90"/>
      <c r="C15" s="76"/>
      <c r="D15" s="76"/>
      <c r="E15" s="76"/>
      <c r="F15" s="76"/>
      <c r="G15" s="76"/>
    </row>
    <row r="16" spans="1:7" s="82" customFormat="1" ht="15.75" customHeight="1">
      <c r="A16" s="5">
        <v>6</v>
      </c>
      <c r="B16" s="90"/>
      <c r="C16" s="76"/>
      <c r="D16" s="76"/>
      <c r="E16" s="76"/>
      <c r="F16" s="76"/>
      <c r="G16" s="76"/>
    </row>
    <row r="17" spans="1:7" s="82" customFormat="1" ht="15.75" customHeight="1">
      <c r="A17" s="5">
        <v>7</v>
      </c>
      <c r="B17" s="89"/>
      <c r="C17" s="76"/>
      <c r="D17" s="76"/>
      <c r="E17" s="76"/>
      <c r="F17" s="76"/>
      <c r="G17" s="76"/>
    </row>
    <row r="18" spans="1:7" ht="15">
      <c r="A18" s="5">
        <v>8</v>
      </c>
      <c r="B18" s="83"/>
      <c r="C18" s="84"/>
      <c r="D18" s="84"/>
      <c r="E18" s="84"/>
      <c r="F18" s="84"/>
      <c r="G18" s="84"/>
    </row>
    <row r="19" spans="1:7" ht="15">
      <c r="A19" s="5">
        <v>9</v>
      </c>
      <c r="B19" s="85"/>
      <c r="C19" s="84"/>
      <c r="D19" s="84"/>
      <c r="E19" s="84"/>
      <c r="F19" s="84"/>
      <c r="G19" s="84"/>
    </row>
    <row r="20" spans="1:7" ht="15">
      <c r="A20" s="5">
        <v>10</v>
      </c>
      <c r="B20" s="85"/>
      <c r="C20" s="84"/>
      <c r="D20" s="84"/>
      <c r="E20" s="84"/>
      <c r="F20" s="84"/>
      <c r="G20" s="84"/>
    </row>
    <row r="21" spans="1:7" ht="15">
      <c r="A21" s="5">
        <v>11</v>
      </c>
      <c r="B21" s="85"/>
      <c r="C21" s="84"/>
      <c r="D21" s="84"/>
      <c r="E21" s="84"/>
      <c r="F21" s="84"/>
      <c r="G21" s="84"/>
    </row>
    <row r="22" spans="1:33" s="84" customFormat="1" ht="15">
      <c r="A22" s="5">
        <v>12</v>
      </c>
      <c r="B22" s="85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</row>
    <row r="23" spans="1:7" ht="15">
      <c r="A23" s="5">
        <v>13</v>
      </c>
      <c r="B23" s="84"/>
      <c r="C23" s="84"/>
      <c r="D23" s="84"/>
      <c r="E23" s="84"/>
      <c r="F23" s="84"/>
      <c r="G23" s="84"/>
    </row>
    <row r="24" spans="1:7" ht="15">
      <c r="A24" s="5">
        <v>14</v>
      </c>
      <c r="B24" s="84"/>
      <c r="C24" s="84"/>
      <c r="D24" s="84"/>
      <c r="E24" s="84"/>
      <c r="F24" s="84"/>
      <c r="G24" s="84"/>
    </row>
    <row r="25" spans="1:7" ht="15">
      <c r="A25" s="125" t="s">
        <v>7</v>
      </c>
      <c r="B25" s="84"/>
      <c r="C25" s="84"/>
      <c r="D25" s="84"/>
      <c r="E25" s="84"/>
      <c r="F25" s="84"/>
      <c r="G25" s="84"/>
    </row>
    <row r="26" spans="1:7" ht="15">
      <c r="A26" s="125" t="s">
        <v>7</v>
      </c>
      <c r="B26" s="84"/>
      <c r="C26" s="84"/>
      <c r="D26" s="84"/>
      <c r="E26" s="84"/>
      <c r="F26" s="84"/>
      <c r="G26" s="84"/>
    </row>
    <row r="27" spans="1:7" ht="15">
      <c r="A27" s="313" t="s">
        <v>18</v>
      </c>
      <c r="B27" s="84"/>
      <c r="C27" s="84"/>
      <c r="D27" s="84"/>
      <c r="E27" s="84"/>
      <c r="F27" s="84"/>
      <c r="G27" s="84"/>
    </row>
    <row r="28" spans="1:7" ht="15">
      <c r="A28" s="315"/>
      <c r="B28" s="86"/>
      <c r="C28" s="86"/>
      <c r="D28" s="86"/>
      <c r="E28" s="86"/>
      <c r="F28" s="86"/>
      <c r="G28" s="86"/>
    </row>
    <row r="29" spans="1:7" s="16" customFormat="1" ht="12.75" customHeight="1">
      <c r="A29" s="530" t="s">
        <v>1004</v>
      </c>
      <c r="G29" s="15"/>
    </row>
    <row r="30" spans="1:2" s="16" customFormat="1" ht="12.75">
      <c r="A30" s="15"/>
      <c r="B30" s="15"/>
    </row>
    <row r="31" spans="6:7" ht="15">
      <c r="F31" s="599" t="s">
        <v>12</v>
      </c>
      <c r="G31" s="599"/>
    </row>
    <row r="32" spans="1:10" ht="15">
      <c r="A32" s="15"/>
      <c r="C32" s="37"/>
      <c r="D32" s="37"/>
      <c r="E32" s="37" t="s">
        <v>13</v>
      </c>
      <c r="F32" s="37"/>
      <c r="G32" s="37"/>
      <c r="H32" s="37"/>
      <c r="I32" s="37"/>
      <c r="J32" s="37"/>
    </row>
    <row r="33" spans="2:10" ht="15">
      <c r="B33" s="37"/>
      <c r="C33" s="37"/>
      <c r="D33" s="37"/>
      <c r="E33" s="37" t="s">
        <v>88</v>
      </c>
      <c r="F33" s="37"/>
      <c r="G33" s="37"/>
      <c r="H33" s="37"/>
      <c r="I33" s="37"/>
      <c r="J33" s="37"/>
    </row>
    <row r="34" spans="1:7" ht="15">
      <c r="A34" s="16"/>
      <c r="B34" s="15"/>
      <c r="C34" s="15"/>
      <c r="D34" s="15"/>
      <c r="E34" s="581" t="s">
        <v>85</v>
      </c>
      <c r="F34" s="581"/>
      <c r="G34" s="581"/>
    </row>
  </sheetData>
  <sheetProtection/>
  <mergeCells count="10">
    <mergeCell ref="B2:F2"/>
    <mergeCell ref="F1:G1"/>
    <mergeCell ref="E34:G34"/>
    <mergeCell ref="F31:G31"/>
    <mergeCell ref="E8:G8"/>
    <mergeCell ref="A8:A9"/>
    <mergeCell ref="B8:B9"/>
    <mergeCell ref="C8:C9"/>
    <mergeCell ref="D8:D9"/>
    <mergeCell ref="C11:G1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view="pageBreakPreview" zoomScale="90" zoomScaleNormal="90" zoomScaleSheetLayoutView="90" zoomScalePageLayoutView="0" workbookViewId="0" topLeftCell="A13">
      <selection activeCell="A30" sqref="A30"/>
    </sheetView>
  </sheetViews>
  <sheetFormatPr defaultColWidth="9.140625" defaultRowHeight="12.75"/>
  <cols>
    <col min="1" max="1" width="9.140625" style="77" customWidth="1"/>
    <col min="2" max="2" width="11.28125" style="77" customWidth="1"/>
    <col min="3" max="3" width="9.7109375" style="77" customWidth="1"/>
    <col min="4" max="4" width="8.140625" style="77" customWidth="1"/>
    <col min="5" max="5" width="7.421875" style="77" customWidth="1"/>
    <col min="6" max="6" width="9.140625" style="77" customWidth="1"/>
    <col min="7" max="7" width="9.57421875" style="77" customWidth="1"/>
    <col min="8" max="8" width="8.140625" style="77" customWidth="1"/>
    <col min="9" max="9" width="6.8515625" style="77" customWidth="1"/>
    <col min="10" max="10" width="9.28125" style="77" customWidth="1"/>
    <col min="11" max="11" width="10.57421875" style="77" customWidth="1"/>
    <col min="12" max="12" width="8.7109375" style="77" customWidth="1"/>
    <col min="13" max="13" width="7.421875" style="77" customWidth="1"/>
    <col min="14" max="14" width="8.57421875" style="77" customWidth="1"/>
    <col min="15" max="15" width="8.7109375" style="77" customWidth="1"/>
    <col min="16" max="16" width="8.57421875" style="77" customWidth="1"/>
    <col min="17" max="17" width="7.8515625" style="77" customWidth="1"/>
    <col min="18" max="18" width="8.57421875" style="77" customWidth="1"/>
    <col min="19" max="20" width="10.57421875" style="77" customWidth="1"/>
    <col min="21" max="21" width="11.140625" style="77" customWidth="1"/>
    <col min="22" max="22" width="10.7109375" style="77" bestFit="1" customWidth="1"/>
    <col min="23" max="16384" width="9.140625" style="77" customWidth="1"/>
  </cols>
  <sheetData>
    <row r="1" spans="3:22" s="16" customFormat="1" ht="15.75">
      <c r="C1" s="46"/>
      <c r="D1" s="46"/>
      <c r="E1" s="46"/>
      <c r="F1" s="46"/>
      <c r="G1" s="46"/>
      <c r="H1" s="46"/>
      <c r="I1" s="115" t="s">
        <v>0</v>
      </c>
      <c r="J1" s="115"/>
      <c r="S1" s="42"/>
      <c r="T1" s="42"/>
      <c r="U1" s="680" t="s">
        <v>540</v>
      </c>
      <c r="V1" s="680"/>
    </row>
    <row r="2" spans="5:16" s="16" customFormat="1" ht="20.25">
      <c r="E2" s="587" t="s">
        <v>747</v>
      </c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8:16" s="16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2" ht="15.75">
      <c r="C4" s="588" t="s">
        <v>762</v>
      </c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48"/>
      <c r="S4" s="122"/>
      <c r="T4" s="122"/>
      <c r="U4" s="122"/>
      <c r="V4" s="122"/>
    </row>
    <row r="5" spans="3:22" ht="1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3" ht="15.75">
      <c r="A6" s="529" t="s">
        <v>1003</v>
      </c>
      <c r="B6" s="529"/>
      <c r="C6" s="145"/>
    </row>
    <row r="7" ht="15">
      <c r="B7" s="355"/>
    </row>
    <row r="8" spans="1:22" s="81" customFormat="1" ht="24.75" customHeight="1">
      <c r="A8" s="562" t="s">
        <v>2</v>
      </c>
      <c r="B8" s="926" t="s">
        <v>3</v>
      </c>
      <c r="C8" s="923" t="s">
        <v>690</v>
      </c>
      <c r="D8" s="924"/>
      <c r="E8" s="924"/>
      <c r="F8" s="924"/>
      <c r="G8" s="923" t="s">
        <v>694</v>
      </c>
      <c r="H8" s="924"/>
      <c r="I8" s="924"/>
      <c r="J8" s="924"/>
      <c r="K8" s="923" t="s">
        <v>695</v>
      </c>
      <c r="L8" s="924"/>
      <c r="M8" s="924"/>
      <c r="N8" s="924"/>
      <c r="O8" s="923" t="s">
        <v>696</v>
      </c>
      <c r="P8" s="924"/>
      <c r="Q8" s="924"/>
      <c r="R8" s="924"/>
      <c r="S8" s="947" t="s">
        <v>18</v>
      </c>
      <c r="T8" s="948"/>
      <c r="U8" s="948"/>
      <c r="V8" s="948"/>
    </row>
    <row r="9" spans="1:22" s="82" customFormat="1" ht="29.25" customHeight="1">
      <c r="A9" s="562"/>
      <c r="B9" s="926"/>
      <c r="C9" s="942" t="s">
        <v>691</v>
      </c>
      <c r="D9" s="944" t="s">
        <v>693</v>
      </c>
      <c r="E9" s="945"/>
      <c r="F9" s="946"/>
      <c r="G9" s="942" t="s">
        <v>691</v>
      </c>
      <c r="H9" s="944" t="s">
        <v>693</v>
      </c>
      <c r="I9" s="945"/>
      <c r="J9" s="946"/>
      <c r="K9" s="942" t="s">
        <v>691</v>
      </c>
      <c r="L9" s="944" t="s">
        <v>693</v>
      </c>
      <c r="M9" s="945"/>
      <c r="N9" s="946"/>
      <c r="O9" s="942" t="s">
        <v>691</v>
      </c>
      <c r="P9" s="944" t="s">
        <v>693</v>
      </c>
      <c r="Q9" s="945"/>
      <c r="R9" s="946"/>
      <c r="S9" s="942" t="s">
        <v>691</v>
      </c>
      <c r="T9" s="944" t="s">
        <v>693</v>
      </c>
      <c r="U9" s="945"/>
      <c r="V9" s="946"/>
    </row>
    <row r="10" spans="1:22" s="82" customFormat="1" ht="46.5" customHeight="1">
      <c r="A10" s="562"/>
      <c r="B10" s="926"/>
      <c r="C10" s="943"/>
      <c r="D10" s="76" t="s">
        <v>692</v>
      </c>
      <c r="E10" s="76" t="s">
        <v>203</v>
      </c>
      <c r="F10" s="76" t="s">
        <v>18</v>
      </c>
      <c r="G10" s="943"/>
      <c r="H10" s="76" t="s">
        <v>692</v>
      </c>
      <c r="I10" s="76" t="s">
        <v>203</v>
      </c>
      <c r="J10" s="76" t="s">
        <v>18</v>
      </c>
      <c r="K10" s="943"/>
      <c r="L10" s="76" t="s">
        <v>692</v>
      </c>
      <c r="M10" s="76" t="s">
        <v>203</v>
      </c>
      <c r="N10" s="76" t="s">
        <v>18</v>
      </c>
      <c r="O10" s="943"/>
      <c r="P10" s="76" t="s">
        <v>692</v>
      </c>
      <c r="Q10" s="76" t="s">
        <v>203</v>
      </c>
      <c r="R10" s="76" t="s">
        <v>18</v>
      </c>
      <c r="S10" s="943"/>
      <c r="T10" s="76" t="s">
        <v>692</v>
      </c>
      <c r="U10" s="76" t="s">
        <v>203</v>
      </c>
      <c r="V10" s="76" t="s">
        <v>18</v>
      </c>
    </row>
    <row r="11" spans="1:22" s="166" customFormat="1" ht="15.75" customHeight="1">
      <c r="A11" s="356">
        <v>1</v>
      </c>
      <c r="B11" s="165">
        <v>2</v>
      </c>
      <c r="C11" s="165">
        <v>3</v>
      </c>
      <c r="D11" s="356">
        <v>4</v>
      </c>
      <c r="E11" s="165">
        <v>5</v>
      </c>
      <c r="F11" s="165">
        <v>6</v>
      </c>
      <c r="G11" s="356">
        <v>7</v>
      </c>
      <c r="H11" s="165">
        <v>8</v>
      </c>
      <c r="I11" s="165">
        <v>9</v>
      </c>
      <c r="J11" s="356">
        <v>10</v>
      </c>
      <c r="K11" s="165">
        <v>11</v>
      </c>
      <c r="L11" s="165">
        <v>12</v>
      </c>
      <c r="M11" s="356">
        <v>13</v>
      </c>
      <c r="N11" s="165">
        <v>14</v>
      </c>
      <c r="O11" s="165">
        <v>15</v>
      </c>
      <c r="P11" s="356">
        <v>16</v>
      </c>
      <c r="Q11" s="165">
        <v>17</v>
      </c>
      <c r="R11" s="165">
        <v>18</v>
      </c>
      <c r="S11" s="356">
        <v>19</v>
      </c>
      <c r="T11" s="165">
        <v>20</v>
      </c>
      <c r="U11" s="165">
        <v>21</v>
      </c>
      <c r="V11" s="356">
        <v>22</v>
      </c>
    </row>
    <row r="12" spans="1:22" ht="15">
      <c r="A12" s="125">
        <v>1</v>
      </c>
      <c r="B12" s="20" t="s">
        <v>942</v>
      </c>
      <c r="C12" s="949" t="s">
        <v>927</v>
      </c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1"/>
    </row>
    <row r="13" spans="1:22" ht="15">
      <c r="A13" s="125">
        <v>2</v>
      </c>
      <c r="B13" s="20" t="s">
        <v>943</v>
      </c>
      <c r="C13" s="952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4"/>
    </row>
    <row r="14" spans="1:22" ht="15">
      <c r="A14" s="125">
        <v>3</v>
      </c>
      <c r="B14" s="20" t="s">
        <v>974</v>
      </c>
      <c r="C14" s="952"/>
      <c r="D14" s="953"/>
      <c r="E14" s="953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4"/>
    </row>
    <row r="15" spans="1:22" ht="15">
      <c r="A15" s="125">
        <v>4</v>
      </c>
      <c r="B15" s="20" t="s">
        <v>945</v>
      </c>
      <c r="C15" s="955"/>
      <c r="D15" s="956"/>
      <c r="E15" s="956"/>
      <c r="F15" s="956"/>
      <c r="G15" s="956"/>
      <c r="H15" s="956"/>
      <c r="I15" s="956"/>
      <c r="J15" s="956"/>
      <c r="K15" s="956"/>
      <c r="L15" s="956"/>
      <c r="M15" s="956"/>
      <c r="N15" s="956"/>
      <c r="O15" s="956"/>
      <c r="P15" s="956"/>
      <c r="Q15" s="956"/>
      <c r="R15" s="956"/>
      <c r="S15" s="956"/>
      <c r="T15" s="956"/>
      <c r="U15" s="956"/>
      <c r="V15" s="957"/>
    </row>
    <row r="16" spans="1:22" ht="15">
      <c r="A16" s="125">
        <v>5</v>
      </c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spans="1:22" ht="15">
      <c r="A17" s="125">
        <v>6</v>
      </c>
      <c r="B17" s="85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5">
      <c r="A18" s="125">
        <v>7</v>
      </c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15">
      <c r="A19" s="125">
        <v>8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5">
      <c r="A20" s="125">
        <v>9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15">
      <c r="A21" s="125">
        <v>10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ht="15">
      <c r="A22" s="125">
        <v>11</v>
      </c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ht="15">
      <c r="A23" s="125">
        <v>12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5">
      <c r="A24" s="125">
        <v>13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5">
      <c r="A25" s="125">
        <v>14</v>
      </c>
      <c r="B25" s="8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38" s="84" customFormat="1" ht="15">
      <c r="A26" s="316" t="s">
        <v>7</v>
      </c>
      <c r="B26" s="85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</row>
    <row r="27" spans="1:22" ht="15">
      <c r="A27" s="316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15">
      <c r="A28" s="316" t="s">
        <v>18</v>
      </c>
      <c r="B28" s="84"/>
      <c r="C28" s="84">
        <f>SUM(C12:C27)</f>
        <v>0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30" spans="1:22" s="16" customFormat="1" ht="12.75">
      <c r="A30" s="530" t="s">
        <v>1004</v>
      </c>
      <c r="G30" s="15"/>
      <c r="H30" s="15"/>
      <c r="K30" s="15"/>
      <c r="L30" s="15"/>
      <c r="M30" s="15"/>
      <c r="N30" s="15"/>
      <c r="O30" s="15"/>
      <c r="P30" s="15"/>
      <c r="Q30" s="15"/>
      <c r="R30" s="15"/>
      <c r="S30" s="88"/>
      <c r="T30" s="599" t="s">
        <v>12</v>
      </c>
      <c r="U30" s="599"/>
      <c r="V30" s="88"/>
    </row>
    <row r="31" spans="11:22" s="16" customFormat="1" ht="12.75" customHeight="1">
      <c r="K31" s="723" t="s">
        <v>13</v>
      </c>
      <c r="L31" s="723"/>
      <c r="M31" s="723"/>
      <c r="N31" s="723"/>
      <c r="O31" s="723"/>
      <c r="P31" s="723"/>
      <c r="Q31" s="723"/>
      <c r="R31" s="723"/>
      <c r="S31" s="723"/>
      <c r="T31" s="723"/>
      <c r="U31" s="723"/>
      <c r="V31" s="723"/>
    </row>
    <row r="32" spans="10:22" s="16" customFormat="1" ht="12.75" customHeight="1">
      <c r="J32" s="723" t="s">
        <v>88</v>
      </c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</row>
    <row r="33" spans="1:22" s="16" customFormat="1" ht="12.75">
      <c r="A33" s="15"/>
      <c r="B33" s="15"/>
      <c r="K33" s="15"/>
      <c r="L33" s="15"/>
      <c r="M33" s="15"/>
      <c r="N33" s="15"/>
      <c r="O33" s="15"/>
      <c r="P33" s="15"/>
      <c r="Q33" s="583" t="s">
        <v>85</v>
      </c>
      <c r="R33" s="583"/>
      <c r="S33" s="583"/>
      <c r="T33" s="583"/>
      <c r="U33" s="583"/>
      <c r="V33" s="583"/>
    </row>
  </sheetData>
  <sheetProtection/>
  <mergeCells count="25">
    <mergeCell ref="A8:A10"/>
    <mergeCell ref="B8:B10"/>
    <mergeCell ref="C8:F8"/>
    <mergeCell ref="G8:J8"/>
    <mergeCell ref="K8:N8"/>
    <mergeCell ref="O8:R8"/>
    <mergeCell ref="D9:F9"/>
    <mergeCell ref="G9:G10"/>
    <mergeCell ref="H9:J9"/>
    <mergeCell ref="K9:K10"/>
    <mergeCell ref="U1:V1"/>
    <mergeCell ref="E2:P2"/>
    <mergeCell ref="C4:Q4"/>
    <mergeCell ref="S8:V8"/>
    <mergeCell ref="C12:V15"/>
    <mergeCell ref="C9:C10"/>
    <mergeCell ref="Q33:V33"/>
    <mergeCell ref="O9:O10"/>
    <mergeCell ref="P9:R9"/>
    <mergeCell ref="S9:S10"/>
    <mergeCell ref="T9:V9"/>
    <mergeCell ref="K31:V31"/>
    <mergeCell ref="T30:U30"/>
    <mergeCell ref="J32:V32"/>
    <mergeCell ref="L9:N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view="pageBreakPreview" zoomScale="90" zoomScaleNormal="90" zoomScaleSheetLayoutView="90" zoomScalePageLayoutView="0" workbookViewId="0" topLeftCell="A1">
      <selection activeCell="V34" sqref="A1:V34"/>
    </sheetView>
  </sheetViews>
  <sheetFormatPr defaultColWidth="9.140625" defaultRowHeight="12.75"/>
  <cols>
    <col min="1" max="1" width="9.140625" style="77" customWidth="1"/>
    <col min="2" max="2" width="11.28125" style="77" customWidth="1"/>
    <col min="3" max="3" width="9.7109375" style="77" customWidth="1"/>
    <col min="4" max="4" width="8.140625" style="77" customWidth="1"/>
    <col min="5" max="5" width="7.421875" style="77" customWidth="1"/>
    <col min="6" max="6" width="9.140625" style="77" customWidth="1"/>
    <col min="7" max="7" width="9.57421875" style="77" customWidth="1"/>
    <col min="8" max="8" width="8.140625" style="77" customWidth="1"/>
    <col min="9" max="9" width="6.8515625" style="77" customWidth="1"/>
    <col min="10" max="10" width="9.28125" style="77" customWidth="1"/>
    <col min="11" max="11" width="10.57421875" style="77" customWidth="1"/>
    <col min="12" max="12" width="8.7109375" style="77" customWidth="1"/>
    <col min="13" max="13" width="7.421875" style="77" customWidth="1"/>
    <col min="14" max="14" width="8.57421875" style="77" customWidth="1"/>
    <col min="15" max="15" width="8.7109375" style="77" customWidth="1"/>
    <col min="16" max="16" width="8.57421875" style="77" customWidth="1"/>
    <col min="17" max="17" width="7.8515625" style="77" customWidth="1"/>
    <col min="18" max="18" width="8.57421875" style="77" customWidth="1"/>
    <col min="19" max="20" width="10.57421875" style="77" customWidth="1"/>
    <col min="21" max="21" width="11.140625" style="77" customWidth="1"/>
    <col min="22" max="22" width="10.7109375" style="77" bestFit="1" customWidth="1"/>
    <col min="23" max="16384" width="9.140625" style="77" customWidth="1"/>
  </cols>
  <sheetData>
    <row r="1" spans="3:24" s="16" customFormat="1" ht="15.75">
      <c r="C1" s="46"/>
      <c r="D1" s="46"/>
      <c r="E1" s="46"/>
      <c r="F1" s="46"/>
      <c r="G1" s="46"/>
      <c r="H1" s="46"/>
      <c r="I1" s="115" t="s">
        <v>0</v>
      </c>
      <c r="J1" s="115"/>
      <c r="S1" s="42"/>
      <c r="T1" s="42"/>
      <c r="U1" s="680" t="s">
        <v>697</v>
      </c>
      <c r="V1" s="680"/>
      <c r="W1" s="44"/>
      <c r="X1" s="44"/>
    </row>
    <row r="2" spans="5:16" s="16" customFormat="1" ht="20.25">
      <c r="E2" s="587" t="s">
        <v>747</v>
      </c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8:16" s="16" customFormat="1" ht="20.25">
      <c r="H3" s="45"/>
      <c r="I3" s="45"/>
      <c r="J3" s="45"/>
      <c r="K3" s="45"/>
      <c r="L3" s="45"/>
      <c r="M3" s="45"/>
      <c r="N3" s="45"/>
      <c r="O3" s="45"/>
      <c r="P3" s="45"/>
    </row>
    <row r="4" spans="3:23" ht="15.75">
      <c r="C4" s="588" t="s">
        <v>763</v>
      </c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48"/>
      <c r="S4" s="122"/>
      <c r="T4" s="122"/>
      <c r="U4" s="122"/>
      <c r="V4" s="122"/>
      <c r="W4" s="115"/>
    </row>
    <row r="5" spans="3:23" ht="15">
      <c r="C5" s="78"/>
      <c r="D5" s="78"/>
      <c r="E5" s="78"/>
      <c r="F5" s="78"/>
      <c r="G5" s="78"/>
      <c r="H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</row>
    <row r="6" spans="1:3" ht="15.75">
      <c r="A6" s="529" t="s">
        <v>1003</v>
      </c>
      <c r="B6" s="529"/>
      <c r="C6" s="145"/>
    </row>
    <row r="7" ht="15">
      <c r="B7" s="355"/>
    </row>
    <row r="8" spans="1:22" s="81" customFormat="1" ht="24.75" customHeight="1">
      <c r="A8" s="562" t="s">
        <v>2</v>
      </c>
      <c r="B8" s="926" t="s">
        <v>3</v>
      </c>
      <c r="C8" s="923" t="s">
        <v>690</v>
      </c>
      <c r="D8" s="924"/>
      <c r="E8" s="924"/>
      <c r="F8" s="924"/>
      <c r="G8" s="923" t="s">
        <v>694</v>
      </c>
      <c r="H8" s="924"/>
      <c r="I8" s="924"/>
      <c r="J8" s="924"/>
      <c r="K8" s="923" t="s">
        <v>695</v>
      </c>
      <c r="L8" s="924"/>
      <c r="M8" s="924"/>
      <c r="N8" s="924"/>
      <c r="O8" s="923" t="s">
        <v>696</v>
      </c>
      <c r="P8" s="924"/>
      <c r="Q8" s="924"/>
      <c r="R8" s="924"/>
      <c r="S8" s="947" t="s">
        <v>18</v>
      </c>
      <c r="T8" s="948"/>
      <c r="U8" s="948"/>
      <c r="V8" s="948"/>
    </row>
    <row r="9" spans="1:22" s="82" customFormat="1" ht="29.25" customHeight="1">
      <c r="A9" s="562"/>
      <c r="B9" s="926"/>
      <c r="C9" s="942" t="s">
        <v>691</v>
      </c>
      <c r="D9" s="944" t="s">
        <v>693</v>
      </c>
      <c r="E9" s="945"/>
      <c r="F9" s="946"/>
      <c r="G9" s="942" t="s">
        <v>691</v>
      </c>
      <c r="H9" s="944" t="s">
        <v>693</v>
      </c>
      <c r="I9" s="945"/>
      <c r="J9" s="946"/>
      <c r="K9" s="942" t="s">
        <v>691</v>
      </c>
      <c r="L9" s="944" t="s">
        <v>693</v>
      </c>
      <c r="M9" s="945"/>
      <c r="N9" s="946"/>
      <c r="O9" s="942" t="s">
        <v>691</v>
      </c>
      <c r="P9" s="944" t="s">
        <v>693</v>
      </c>
      <c r="Q9" s="945"/>
      <c r="R9" s="946"/>
      <c r="S9" s="942" t="s">
        <v>691</v>
      </c>
      <c r="T9" s="944" t="s">
        <v>693</v>
      </c>
      <c r="U9" s="945"/>
      <c r="V9" s="946"/>
    </row>
    <row r="10" spans="1:22" s="82" customFormat="1" ht="46.5" customHeight="1">
      <c r="A10" s="562"/>
      <c r="B10" s="926"/>
      <c r="C10" s="943"/>
      <c r="D10" s="76" t="s">
        <v>692</v>
      </c>
      <c r="E10" s="76" t="s">
        <v>203</v>
      </c>
      <c r="F10" s="76" t="s">
        <v>18</v>
      </c>
      <c r="G10" s="943"/>
      <c r="H10" s="76" t="s">
        <v>692</v>
      </c>
      <c r="I10" s="76" t="s">
        <v>203</v>
      </c>
      <c r="J10" s="76" t="s">
        <v>18</v>
      </c>
      <c r="K10" s="943"/>
      <c r="L10" s="76" t="s">
        <v>692</v>
      </c>
      <c r="M10" s="76" t="s">
        <v>203</v>
      </c>
      <c r="N10" s="76" t="s">
        <v>18</v>
      </c>
      <c r="O10" s="943"/>
      <c r="P10" s="76" t="s">
        <v>692</v>
      </c>
      <c r="Q10" s="76" t="s">
        <v>203</v>
      </c>
      <c r="R10" s="76" t="s">
        <v>18</v>
      </c>
      <c r="S10" s="943"/>
      <c r="T10" s="76" t="s">
        <v>692</v>
      </c>
      <c r="U10" s="76" t="s">
        <v>203</v>
      </c>
      <c r="V10" s="76" t="s">
        <v>18</v>
      </c>
    </row>
    <row r="11" spans="1:22" s="166" customFormat="1" ht="15.75" customHeight="1">
      <c r="A11" s="356">
        <v>1</v>
      </c>
      <c r="B11" s="165">
        <v>2</v>
      </c>
      <c r="C11" s="165">
        <v>3</v>
      </c>
      <c r="D11" s="356">
        <v>4</v>
      </c>
      <c r="E11" s="165">
        <v>5</v>
      </c>
      <c r="F11" s="165">
        <v>6</v>
      </c>
      <c r="G11" s="356">
        <v>7</v>
      </c>
      <c r="H11" s="165">
        <v>8</v>
      </c>
      <c r="I11" s="165">
        <v>9</v>
      </c>
      <c r="J11" s="356">
        <v>10</v>
      </c>
      <c r="K11" s="165">
        <v>11</v>
      </c>
      <c r="L11" s="165">
        <v>12</v>
      </c>
      <c r="M11" s="356">
        <v>13</v>
      </c>
      <c r="N11" s="165">
        <v>14</v>
      </c>
      <c r="O11" s="165">
        <v>15</v>
      </c>
      <c r="P11" s="356">
        <v>16</v>
      </c>
      <c r="Q11" s="165">
        <v>17</v>
      </c>
      <c r="R11" s="165">
        <v>18</v>
      </c>
      <c r="S11" s="356">
        <v>19</v>
      </c>
      <c r="T11" s="165">
        <v>20</v>
      </c>
      <c r="U11" s="165">
        <v>21</v>
      </c>
      <c r="V11" s="356">
        <v>22</v>
      </c>
    </row>
    <row r="12" spans="1:26" ht="15">
      <c r="A12" s="125">
        <v>1</v>
      </c>
      <c r="B12" s="395" t="s">
        <v>923</v>
      </c>
      <c r="C12" s="545">
        <v>8</v>
      </c>
      <c r="D12" s="545">
        <v>0.48</v>
      </c>
      <c r="E12" s="545">
        <v>0.32000000000000006</v>
      </c>
      <c r="F12" s="545">
        <f>D12+E12</f>
        <v>0.8</v>
      </c>
      <c r="G12" s="545">
        <v>37</v>
      </c>
      <c r="H12" s="545">
        <v>3.3299999999999996</v>
      </c>
      <c r="I12" s="545">
        <v>2.22</v>
      </c>
      <c r="J12" s="545">
        <f>H12+I12</f>
        <v>5.55</v>
      </c>
      <c r="K12" s="545">
        <v>32</v>
      </c>
      <c r="L12" s="545">
        <v>3.84</v>
      </c>
      <c r="M12" s="545">
        <v>2.5600000000000005</v>
      </c>
      <c r="N12" s="545">
        <f>L12+M12</f>
        <v>6.4</v>
      </c>
      <c r="O12" s="545">
        <v>10</v>
      </c>
      <c r="P12" s="545">
        <v>1.5</v>
      </c>
      <c r="Q12" s="545">
        <v>1</v>
      </c>
      <c r="R12" s="545">
        <f>P12+Q12</f>
        <v>2.5</v>
      </c>
      <c r="S12" s="545">
        <f aca="true" t="shared" si="0" ref="S12:V15">C12+G12+K12+O12</f>
        <v>87</v>
      </c>
      <c r="T12" s="545">
        <f t="shared" si="0"/>
        <v>9.149999999999999</v>
      </c>
      <c r="U12" s="545">
        <f t="shared" si="0"/>
        <v>6.1000000000000005</v>
      </c>
      <c r="V12" s="545">
        <f t="shared" si="0"/>
        <v>15.25</v>
      </c>
      <c r="W12" s="77">
        <f>C12+G12+K12+O12</f>
        <v>87</v>
      </c>
      <c r="X12" s="77">
        <f aca="true" t="shared" si="1" ref="X12:Z15">D12+H12+L12+P12</f>
        <v>9.149999999999999</v>
      </c>
      <c r="Y12" s="77">
        <f t="shared" si="1"/>
        <v>6.1000000000000005</v>
      </c>
      <c r="Z12" s="77">
        <f t="shared" si="1"/>
        <v>15.25</v>
      </c>
    </row>
    <row r="13" spans="1:26" ht="15">
      <c r="A13" s="125">
        <v>2</v>
      </c>
      <c r="B13" s="395" t="s">
        <v>924</v>
      </c>
      <c r="C13" s="545">
        <v>31</v>
      </c>
      <c r="D13" s="545">
        <v>1.8599999999999999</v>
      </c>
      <c r="E13" s="545">
        <v>1.2400000000000002</v>
      </c>
      <c r="F13" s="545">
        <f>D13+E13</f>
        <v>3.1</v>
      </c>
      <c r="G13" s="545">
        <v>49</v>
      </c>
      <c r="H13" s="545">
        <v>4.409999999999999</v>
      </c>
      <c r="I13" s="545">
        <v>2.94</v>
      </c>
      <c r="J13" s="545">
        <f>H13+I13</f>
        <v>7.35</v>
      </c>
      <c r="K13" s="545">
        <v>18</v>
      </c>
      <c r="L13" s="545">
        <v>2.16</v>
      </c>
      <c r="M13" s="545">
        <v>1.4400000000000002</v>
      </c>
      <c r="N13" s="545">
        <f>L13+M13</f>
        <v>3.6000000000000005</v>
      </c>
      <c r="O13" s="545">
        <v>7</v>
      </c>
      <c r="P13" s="545">
        <v>1.05</v>
      </c>
      <c r="Q13" s="545">
        <v>0.7000000000000001</v>
      </c>
      <c r="R13" s="545">
        <f>P13+Q13</f>
        <v>1.75</v>
      </c>
      <c r="S13" s="545">
        <f t="shared" si="0"/>
        <v>105</v>
      </c>
      <c r="T13" s="545">
        <f t="shared" si="0"/>
        <v>9.48</v>
      </c>
      <c r="U13" s="545">
        <f t="shared" si="0"/>
        <v>6.32</v>
      </c>
      <c r="V13" s="545">
        <f t="shared" si="0"/>
        <v>15.8</v>
      </c>
      <c r="W13" s="77">
        <f>C13+G13+K13+O13</f>
        <v>105</v>
      </c>
      <c r="X13" s="77">
        <f t="shared" si="1"/>
        <v>9.48</v>
      </c>
      <c r="Y13" s="77">
        <f t="shared" si="1"/>
        <v>6.32</v>
      </c>
      <c r="Z13" s="77">
        <f t="shared" si="1"/>
        <v>15.8</v>
      </c>
    </row>
    <row r="14" spans="1:26" ht="15">
      <c r="A14" s="125">
        <v>3</v>
      </c>
      <c r="B14" s="395" t="s">
        <v>925</v>
      </c>
      <c r="C14" s="545">
        <v>1</v>
      </c>
      <c r="D14" s="545">
        <v>0.06</v>
      </c>
      <c r="E14" s="545">
        <v>0.04000000000000001</v>
      </c>
      <c r="F14" s="545">
        <f>D14+E14</f>
        <v>0.1</v>
      </c>
      <c r="G14" s="545">
        <v>5</v>
      </c>
      <c r="H14" s="545">
        <v>0.44999999999999996</v>
      </c>
      <c r="I14" s="545">
        <v>0.30000000000000004</v>
      </c>
      <c r="J14" s="545">
        <f>H14+I14</f>
        <v>0.75</v>
      </c>
      <c r="K14" s="545">
        <v>6</v>
      </c>
      <c r="L14" s="545">
        <v>0.72</v>
      </c>
      <c r="M14" s="545">
        <v>0.48</v>
      </c>
      <c r="N14" s="545">
        <f>L14+M14</f>
        <v>1.2</v>
      </c>
      <c r="O14" s="545">
        <v>3</v>
      </c>
      <c r="P14" s="545">
        <v>0.44999999999999996</v>
      </c>
      <c r="Q14" s="545">
        <v>0.30000000000000004</v>
      </c>
      <c r="R14" s="545">
        <f>P14+Q14</f>
        <v>0.75</v>
      </c>
      <c r="S14" s="545">
        <f t="shared" si="0"/>
        <v>15</v>
      </c>
      <c r="T14" s="545">
        <f t="shared" si="0"/>
        <v>1.68</v>
      </c>
      <c r="U14" s="545">
        <f t="shared" si="0"/>
        <v>1.12</v>
      </c>
      <c r="V14" s="545">
        <f t="shared" si="0"/>
        <v>2.8</v>
      </c>
      <c r="W14" s="77">
        <f>C14+G14+K14+O14</f>
        <v>15</v>
      </c>
      <c r="X14" s="77">
        <f t="shared" si="1"/>
        <v>1.68</v>
      </c>
      <c r="Y14" s="77">
        <f t="shared" si="1"/>
        <v>1.12</v>
      </c>
      <c r="Z14" s="77">
        <f t="shared" si="1"/>
        <v>2.8</v>
      </c>
    </row>
    <row r="15" spans="1:26" ht="15">
      <c r="A15" s="125">
        <v>4</v>
      </c>
      <c r="B15" s="395" t="s">
        <v>926</v>
      </c>
      <c r="C15" s="545">
        <v>7</v>
      </c>
      <c r="D15" s="545">
        <v>0.42</v>
      </c>
      <c r="E15" s="545">
        <v>0.27999999999999997</v>
      </c>
      <c r="F15" s="545">
        <f>D15+E15</f>
        <v>0.7</v>
      </c>
      <c r="G15" s="545">
        <v>12</v>
      </c>
      <c r="H15" s="545">
        <v>1.08</v>
      </c>
      <c r="I15" s="545">
        <v>0.7200000000000001</v>
      </c>
      <c r="J15" s="545">
        <f>H15+I15</f>
        <v>1.8000000000000003</v>
      </c>
      <c r="K15" s="545">
        <v>2</v>
      </c>
      <c r="L15" s="545">
        <v>0.24</v>
      </c>
      <c r="M15" s="545">
        <v>0.16000000000000003</v>
      </c>
      <c r="N15" s="545">
        <f>L15+M15</f>
        <v>0.4</v>
      </c>
      <c r="O15" s="545">
        <v>3</v>
      </c>
      <c r="P15" s="545">
        <v>0.44999999999999996</v>
      </c>
      <c r="Q15" s="545">
        <v>0.30000000000000004</v>
      </c>
      <c r="R15" s="545">
        <f>P15+Q15</f>
        <v>0.75</v>
      </c>
      <c r="S15" s="545">
        <f t="shared" si="0"/>
        <v>24</v>
      </c>
      <c r="T15" s="545">
        <f t="shared" si="0"/>
        <v>2.19</v>
      </c>
      <c r="U15" s="545">
        <f t="shared" si="0"/>
        <v>1.4600000000000002</v>
      </c>
      <c r="V15" s="545">
        <f t="shared" si="0"/>
        <v>3.65</v>
      </c>
      <c r="W15" s="77">
        <f>C15+G15+K15+O15</f>
        <v>24</v>
      </c>
      <c r="X15" s="77">
        <f t="shared" si="1"/>
        <v>2.19</v>
      </c>
      <c r="Y15" s="77">
        <f t="shared" si="1"/>
        <v>1.4600000000000002</v>
      </c>
      <c r="Z15" s="77">
        <f t="shared" si="1"/>
        <v>3.65</v>
      </c>
    </row>
    <row r="16" spans="1:26" ht="15">
      <c r="A16" s="125">
        <v>5</v>
      </c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77">
        <f>SUM(W12:W15)</f>
        <v>231</v>
      </c>
      <c r="X16" s="77">
        <f>SUM(X12:X15)</f>
        <v>22.5</v>
      </c>
      <c r="Y16" s="77">
        <f>SUM(Y12:Y15)</f>
        <v>15.000000000000004</v>
      </c>
      <c r="Z16" s="77">
        <f>SUM(Z12:Z15)</f>
        <v>37.5</v>
      </c>
    </row>
    <row r="17" spans="1:22" ht="15">
      <c r="A17" s="125">
        <v>6</v>
      </c>
      <c r="B17" s="85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</row>
    <row r="18" spans="1:22" ht="15">
      <c r="A18" s="125">
        <v>7</v>
      </c>
      <c r="B18" s="85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15">
      <c r="A19" s="125">
        <v>8</v>
      </c>
      <c r="B19" s="85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</row>
    <row r="20" spans="1:22" ht="15">
      <c r="A20" s="125">
        <v>9</v>
      </c>
      <c r="B20" s="85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</row>
    <row r="21" spans="1:22" ht="15">
      <c r="A21" s="125">
        <v>10</v>
      </c>
      <c r="B21" s="85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</row>
    <row r="22" spans="1:22" ht="15">
      <c r="A22" s="125">
        <v>11</v>
      </c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</row>
    <row r="23" spans="1:22" ht="15">
      <c r="A23" s="125">
        <v>12</v>
      </c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15">
      <c r="A24" s="125">
        <v>13</v>
      </c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15">
      <c r="A25" s="125">
        <v>14</v>
      </c>
      <c r="B25" s="85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48" s="84" customFormat="1" ht="15">
      <c r="A26" s="316" t="s">
        <v>7</v>
      </c>
      <c r="B26" s="85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</row>
    <row r="27" spans="1:22" ht="15">
      <c r="A27" s="316" t="s">
        <v>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15">
      <c r="A28" s="316" t="s">
        <v>18</v>
      </c>
      <c r="B28" s="84"/>
      <c r="C28" s="84">
        <f>SUM(C12:C27)</f>
        <v>47</v>
      </c>
      <c r="D28" s="84">
        <f aca="true" t="shared" si="2" ref="D28:V28">SUM(D12:D27)</f>
        <v>2.82</v>
      </c>
      <c r="E28" s="84">
        <f t="shared" si="2"/>
        <v>1.8800000000000003</v>
      </c>
      <c r="F28" s="84">
        <f t="shared" si="2"/>
        <v>4.7</v>
      </c>
      <c r="G28" s="84">
        <f t="shared" si="2"/>
        <v>103</v>
      </c>
      <c r="H28" s="84">
        <f t="shared" si="2"/>
        <v>9.269999999999998</v>
      </c>
      <c r="I28" s="84">
        <f t="shared" si="2"/>
        <v>6.18</v>
      </c>
      <c r="J28" s="84">
        <f t="shared" si="2"/>
        <v>15.45</v>
      </c>
      <c r="K28" s="84">
        <f t="shared" si="2"/>
        <v>58</v>
      </c>
      <c r="L28" s="84">
        <f t="shared" si="2"/>
        <v>6.96</v>
      </c>
      <c r="M28" s="84">
        <f t="shared" si="2"/>
        <v>4.640000000000001</v>
      </c>
      <c r="N28" s="84">
        <f t="shared" si="2"/>
        <v>11.6</v>
      </c>
      <c r="O28" s="84">
        <f t="shared" si="2"/>
        <v>23</v>
      </c>
      <c r="P28" s="84">
        <f t="shared" si="2"/>
        <v>3.45</v>
      </c>
      <c r="Q28" s="84">
        <f t="shared" si="2"/>
        <v>2.3</v>
      </c>
      <c r="R28" s="84">
        <f t="shared" si="2"/>
        <v>5.75</v>
      </c>
      <c r="S28" s="84">
        <f t="shared" si="2"/>
        <v>231</v>
      </c>
      <c r="T28" s="84">
        <f t="shared" si="2"/>
        <v>22.5</v>
      </c>
      <c r="U28" s="84">
        <f t="shared" si="2"/>
        <v>15.000000000000004</v>
      </c>
      <c r="V28" s="84">
        <f t="shared" si="2"/>
        <v>37.5</v>
      </c>
    </row>
    <row r="30" spans="1:22" s="16" customFormat="1" ht="12.75">
      <c r="A30" s="530" t="s">
        <v>1004</v>
      </c>
      <c r="G30" s="15"/>
      <c r="H30" s="15"/>
      <c r="K30" s="15"/>
      <c r="L30" s="15"/>
      <c r="M30" s="15"/>
      <c r="N30" s="15"/>
      <c r="O30" s="15"/>
      <c r="P30" s="15"/>
      <c r="Q30" s="15"/>
      <c r="R30" s="15"/>
      <c r="S30" s="599"/>
      <c r="T30" s="599"/>
      <c r="U30" s="599"/>
      <c r="V30" s="599"/>
    </row>
    <row r="31" spans="11:22" s="16" customFormat="1" ht="12.75" customHeight="1">
      <c r="K31" s="37"/>
      <c r="L31" s="37"/>
      <c r="M31" s="37"/>
      <c r="N31" s="37"/>
      <c r="O31" s="37"/>
      <c r="P31" s="37"/>
      <c r="Q31" s="37"/>
      <c r="R31" s="77"/>
      <c r="S31" s="599" t="s">
        <v>12</v>
      </c>
      <c r="T31" s="599"/>
      <c r="U31" s="37"/>
      <c r="V31" s="37"/>
    </row>
    <row r="32" spans="11:22" s="16" customFormat="1" ht="12.75" customHeight="1">
      <c r="K32" s="37"/>
      <c r="L32" s="37"/>
      <c r="M32" s="37"/>
      <c r="N32" s="37"/>
      <c r="O32" s="37"/>
      <c r="P32" s="37"/>
      <c r="Q32" s="37"/>
      <c r="R32" s="37" t="s">
        <v>13</v>
      </c>
      <c r="S32" s="37"/>
      <c r="T32" s="37"/>
      <c r="U32" s="37"/>
      <c r="V32" s="37"/>
    </row>
    <row r="33" spans="1:22" s="16" customFormat="1" ht="12.75">
      <c r="A33" s="15"/>
      <c r="B33" s="15"/>
      <c r="K33" s="15"/>
      <c r="L33" s="15"/>
      <c r="M33" s="15"/>
      <c r="N33" s="15"/>
      <c r="O33" s="15"/>
      <c r="P33" s="15"/>
      <c r="Q33" s="37"/>
      <c r="R33" s="37" t="s">
        <v>88</v>
      </c>
      <c r="S33" s="37"/>
      <c r="T33" s="37"/>
      <c r="U33" s="37"/>
      <c r="V33" s="37"/>
    </row>
    <row r="34" spans="18:20" ht="15">
      <c r="R34" s="581" t="s">
        <v>85</v>
      </c>
      <c r="S34" s="581"/>
      <c r="T34" s="581"/>
    </row>
  </sheetData>
  <sheetProtection/>
  <mergeCells count="23">
    <mergeCell ref="R34:T34"/>
    <mergeCell ref="U1:V1"/>
    <mergeCell ref="C8:F8"/>
    <mergeCell ref="D9:F9"/>
    <mergeCell ref="C9:C10"/>
    <mergeCell ref="G9:G10"/>
    <mergeCell ref="S8:V8"/>
    <mergeCell ref="S9:S10"/>
    <mergeCell ref="T9:V9"/>
    <mergeCell ref="E2:P2"/>
    <mergeCell ref="C4:Q4"/>
    <mergeCell ref="P9:R9"/>
    <mergeCell ref="H9:J9"/>
    <mergeCell ref="K9:K10"/>
    <mergeCell ref="S30:V30"/>
    <mergeCell ref="B8:B10"/>
    <mergeCell ref="A8:A10"/>
    <mergeCell ref="S31:T31"/>
    <mergeCell ref="O8:R8"/>
    <mergeCell ref="K8:N8"/>
    <mergeCell ref="G8:J8"/>
    <mergeCell ref="L9:N9"/>
    <mergeCell ref="O9:O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9"/>
  <sheetViews>
    <sheetView view="pageBreakPreview" zoomScaleNormal="85" zoomScaleSheetLayoutView="100" zoomScalePageLayoutView="0" workbookViewId="0" topLeftCell="A7">
      <selection activeCell="J33" sqref="A1:L33"/>
    </sheetView>
  </sheetViews>
  <sheetFormatPr defaultColWidth="8.8515625" defaultRowHeight="12.75"/>
  <cols>
    <col min="1" max="1" width="8.140625" style="75" customWidth="1"/>
    <col min="2" max="2" width="12.57421875" style="75" customWidth="1"/>
    <col min="3" max="3" width="12.140625" style="75" customWidth="1"/>
    <col min="4" max="4" width="11.7109375" style="75" customWidth="1"/>
    <col min="5" max="5" width="11.28125" style="75" customWidth="1"/>
    <col min="6" max="6" width="17.140625" style="75" customWidth="1"/>
    <col min="7" max="7" width="15.140625" style="75" customWidth="1"/>
    <col min="8" max="8" width="14.421875" style="75" customWidth="1"/>
    <col min="9" max="9" width="14.8515625" style="75" customWidth="1"/>
    <col min="10" max="10" width="18.421875" style="75" customWidth="1"/>
    <col min="11" max="11" width="17.28125" style="75" customWidth="1"/>
    <col min="12" max="12" width="16.28125" style="75" customWidth="1"/>
    <col min="13" max="16384" width="8.8515625" style="75" customWidth="1"/>
  </cols>
  <sheetData>
    <row r="1" spans="2:12" ht="15">
      <c r="B1" s="16"/>
      <c r="C1" s="16"/>
      <c r="D1" s="16"/>
      <c r="E1" s="16"/>
      <c r="F1" s="1"/>
      <c r="G1" s="1"/>
      <c r="H1" s="16"/>
      <c r="J1" s="42"/>
      <c r="K1" s="724" t="s">
        <v>541</v>
      </c>
      <c r="L1" s="724"/>
    </row>
    <row r="2" spans="2:10" ht="15.75">
      <c r="B2" s="586" t="s">
        <v>0</v>
      </c>
      <c r="C2" s="586"/>
      <c r="D2" s="586"/>
      <c r="E2" s="586"/>
      <c r="F2" s="586"/>
      <c r="G2" s="586"/>
      <c r="H2" s="586"/>
      <c r="I2" s="586"/>
      <c r="J2" s="586"/>
    </row>
    <row r="3" spans="2:10" ht="20.25">
      <c r="B3" s="587" t="s">
        <v>747</v>
      </c>
      <c r="C3" s="587"/>
      <c r="D3" s="587"/>
      <c r="E3" s="587"/>
      <c r="F3" s="587"/>
      <c r="G3" s="587"/>
      <c r="H3" s="587"/>
      <c r="I3" s="587"/>
      <c r="J3" s="587"/>
    </row>
    <row r="4" spans="2:10" ht="20.25">
      <c r="B4" s="137"/>
      <c r="C4" s="137"/>
      <c r="D4" s="137"/>
      <c r="E4" s="137"/>
      <c r="F4" s="137"/>
      <c r="G4" s="137"/>
      <c r="H4" s="137"/>
      <c r="I4" s="137"/>
      <c r="J4" s="137"/>
    </row>
    <row r="5" spans="2:12" ht="15" customHeight="1">
      <c r="B5" s="961" t="s">
        <v>764</v>
      </c>
      <c r="C5" s="961"/>
      <c r="D5" s="961"/>
      <c r="E5" s="961"/>
      <c r="F5" s="961"/>
      <c r="G5" s="961"/>
      <c r="H5" s="961"/>
      <c r="I5" s="961"/>
      <c r="J5" s="961"/>
      <c r="K5" s="961"/>
      <c r="L5" s="961"/>
    </row>
    <row r="6" spans="1:3" ht="15.75">
      <c r="A6" s="529" t="s">
        <v>1003</v>
      </c>
      <c r="B6" s="529"/>
      <c r="C6" s="145"/>
    </row>
    <row r="7" spans="1:12" ht="15" customHeight="1">
      <c r="A7" s="965" t="s">
        <v>111</v>
      </c>
      <c r="B7" s="921" t="s">
        <v>3</v>
      </c>
      <c r="C7" s="972" t="s">
        <v>25</v>
      </c>
      <c r="D7" s="972"/>
      <c r="E7" s="972"/>
      <c r="F7" s="972"/>
      <c r="G7" s="958" t="s">
        <v>26</v>
      </c>
      <c r="H7" s="959"/>
      <c r="I7" s="959"/>
      <c r="J7" s="960"/>
      <c r="K7" s="921" t="s">
        <v>382</v>
      </c>
      <c r="L7" s="926" t="s">
        <v>671</v>
      </c>
    </row>
    <row r="8" spans="1:12" ht="30.75" customHeight="1">
      <c r="A8" s="966"/>
      <c r="B8" s="968"/>
      <c r="C8" s="926" t="s">
        <v>241</v>
      </c>
      <c r="D8" s="921" t="s">
        <v>439</v>
      </c>
      <c r="E8" s="971" t="s">
        <v>99</v>
      </c>
      <c r="F8" s="925"/>
      <c r="G8" s="922" t="s">
        <v>241</v>
      </c>
      <c r="H8" s="926" t="s">
        <v>439</v>
      </c>
      <c r="I8" s="969" t="s">
        <v>99</v>
      </c>
      <c r="J8" s="970"/>
      <c r="K8" s="968"/>
      <c r="L8" s="926"/>
    </row>
    <row r="9" spans="1:15" ht="69.75" customHeight="1">
      <c r="A9" s="967"/>
      <c r="B9" s="922"/>
      <c r="C9" s="926"/>
      <c r="D9" s="922"/>
      <c r="E9" s="90" t="s">
        <v>905</v>
      </c>
      <c r="F9" s="90" t="s">
        <v>440</v>
      </c>
      <c r="G9" s="926"/>
      <c r="H9" s="926"/>
      <c r="I9" s="90" t="s">
        <v>905</v>
      </c>
      <c r="J9" s="90" t="s">
        <v>440</v>
      </c>
      <c r="K9" s="922"/>
      <c r="L9" s="926"/>
      <c r="M9" s="119"/>
      <c r="N9" s="119"/>
      <c r="O9" s="119"/>
    </row>
    <row r="10" spans="1:15" ht="14.25">
      <c r="A10" s="168">
        <v>1</v>
      </c>
      <c r="B10" s="167">
        <v>2</v>
      </c>
      <c r="C10" s="168">
        <v>3</v>
      </c>
      <c r="D10" s="167">
        <v>4</v>
      </c>
      <c r="E10" s="168">
        <v>5</v>
      </c>
      <c r="F10" s="167">
        <v>6</v>
      </c>
      <c r="G10" s="168">
        <v>7</v>
      </c>
      <c r="H10" s="167">
        <v>8</v>
      </c>
      <c r="I10" s="168">
        <v>9</v>
      </c>
      <c r="J10" s="167">
        <v>10</v>
      </c>
      <c r="K10" s="168" t="s">
        <v>548</v>
      </c>
      <c r="L10" s="167">
        <v>12</v>
      </c>
      <c r="M10" s="119"/>
      <c r="N10" s="119"/>
      <c r="O10" s="119"/>
    </row>
    <row r="11" spans="1:19" s="116" customFormat="1" ht="14.25">
      <c r="A11" s="129">
        <v>1</v>
      </c>
      <c r="B11" s="20" t="s">
        <v>923</v>
      </c>
      <c r="C11" s="116">
        <f>'enrolment vs availed_PY'!G11</f>
        <v>17791</v>
      </c>
      <c r="D11" s="117">
        <v>360</v>
      </c>
      <c r="E11" s="465">
        <v>360</v>
      </c>
      <c r="F11" s="117"/>
      <c r="G11" s="116">
        <f>'enrolment vs availed_UPY'!G11</f>
        <v>14730</v>
      </c>
      <c r="H11" s="117">
        <v>325</v>
      </c>
      <c r="I11" s="466">
        <v>325</v>
      </c>
      <c r="J11" s="117"/>
      <c r="K11" s="467">
        <f>E11+I11</f>
        <v>685</v>
      </c>
      <c r="L11" s="468">
        <v>0</v>
      </c>
      <c r="M11" s="119"/>
      <c r="N11" s="119"/>
      <c r="O11" s="119"/>
      <c r="P11" s="119"/>
      <c r="Q11" s="119"/>
      <c r="R11" s="119"/>
      <c r="S11" s="119"/>
    </row>
    <row r="12" spans="1:15" ht="14.25">
      <c r="A12" s="129">
        <v>2</v>
      </c>
      <c r="B12" s="20" t="s">
        <v>924</v>
      </c>
      <c r="C12" s="116">
        <f>'enrolment vs availed_PY'!G12</f>
        <v>6183</v>
      </c>
      <c r="D12" s="117">
        <v>133</v>
      </c>
      <c r="E12" s="465">
        <v>133</v>
      </c>
      <c r="F12" s="117"/>
      <c r="G12" s="116">
        <f>'enrolment vs availed_UPY'!G12</f>
        <v>4198</v>
      </c>
      <c r="H12" s="117">
        <v>103</v>
      </c>
      <c r="I12" s="466">
        <v>103</v>
      </c>
      <c r="J12" s="117"/>
      <c r="K12" s="467">
        <f>E12+I12</f>
        <v>236</v>
      </c>
      <c r="L12" s="468">
        <v>0</v>
      </c>
      <c r="M12" s="119"/>
      <c r="N12" s="119"/>
      <c r="O12" s="119"/>
    </row>
    <row r="13" spans="1:15" ht="14.25">
      <c r="A13" s="129">
        <v>3</v>
      </c>
      <c r="B13" s="20" t="s">
        <v>925</v>
      </c>
      <c r="C13" s="116">
        <f>'enrolment vs availed_PY'!G13</f>
        <v>1441</v>
      </c>
      <c r="D13" s="116">
        <v>22</v>
      </c>
      <c r="E13" s="469">
        <v>22</v>
      </c>
      <c r="F13" s="116"/>
      <c r="G13" s="116">
        <f>'enrolment vs availed_UPY'!G13</f>
        <v>1032</v>
      </c>
      <c r="H13" s="116">
        <v>18</v>
      </c>
      <c r="I13" s="470">
        <v>18</v>
      </c>
      <c r="J13" s="116"/>
      <c r="K13" s="467">
        <f>E13+I13</f>
        <v>40</v>
      </c>
      <c r="L13" s="468">
        <v>0</v>
      </c>
      <c r="M13" s="119"/>
      <c r="N13" s="119"/>
      <c r="O13" s="119"/>
    </row>
    <row r="14" spans="1:12" ht="14.25">
      <c r="A14" s="129">
        <v>4</v>
      </c>
      <c r="B14" s="20" t="s">
        <v>926</v>
      </c>
      <c r="C14" s="116">
        <f>'enrolment vs availed_PY'!G14</f>
        <v>1864</v>
      </c>
      <c r="D14" s="116">
        <v>41</v>
      </c>
      <c r="E14" s="469">
        <v>41</v>
      </c>
      <c r="F14" s="116"/>
      <c r="G14" s="116">
        <f>'enrolment vs availed_UPY'!G14</f>
        <v>1188</v>
      </c>
      <c r="H14" s="116">
        <v>29</v>
      </c>
      <c r="I14" s="470">
        <v>29</v>
      </c>
      <c r="J14" s="116"/>
      <c r="K14" s="467">
        <f>E14+I14</f>
        <v>70</v>
      </c>
      <c r="L14" s="468">
        <v>0</v>
      </c>
    </row>
    <row r="15" spans="1:14" ht="14.25">
      <c r="A15" s="129">
        <v>5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8"/>
      <c r="N15" s="75" t="s">
        <v>11</v>
      </c>
    </row>
    <row r="16" spans="1:12" ht="14.25">
      <c r="A16" s="129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8"/>
    </row>
    <row r="17" spans="1:12" ht="14.25">
      <c r="A17" s="129">
        <v>7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 t="s">
        <v>11</v>
      </c>
      <c r="L17" s="118"/>
    </row>
    <row r="18" spans="1:12" ht="14.25">
      <c r="A18" s="129">
        <v>8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8"/>
    </row>
    <row r="19" spans="1:12" ht="14.25">
      <c r="A19" s="129">
        <v>9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8"/>
    </row>
    <row r="20" spans="1:12" ht="14.25">
      <c r="A20" s="129">
        <v>10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8"/>
    </row>
    <row r="21" spans="1:12" ht="14.25">
      <c r="A21" s="129">
        <v>11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8"/>
    </row>
    <row r="22" spans="1:12" ht="14.25">
      <c r="A22" s="129">
        <v>12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8"/>
    </row>
    <row r="23" spans="1:12" ht="14.25">
      <c r="A23" s="129">
        <v>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 t="s">
        <v>11</v>
      </c>
      <c r="L23" s="118"/>
    </row>
    <row r="24" spans="1:12" ht="14.25">
      <c r="A24" s="129">
        <v>14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8"/>
    </row>
    <row r="25" spans="1:12" ht="14.25">
      <c r="A25" s="129" t="s">
        <v>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8"/>
    </row>
    <row r="26" spans="1:12" ht="14.25">
      <c r="A26" s="129" t="s">
        <v>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8"/>
    </row>
    <row r="27" spans="1:12" ht="15">
      <c r="A27" s="317" t="s">
        <v>18</v>
      </c>
      <c r="B27" s="116"/>
      <c r="C27" s="116">
        <f>SUM(C11:C26)</f>
        <v>27279</v>
      </c>
      <c r="D27" s="116">
        <f aca="true" t="shared" si="0" ref="D27:L27">SUM(D11:D26)</f>
        <v>556</v>
      </c>
      <c r="E27" s="116">
        <f t="shared" si="0"/>
        <v>556</v>
      </c>
      <c r="F27" s="116">
        <f t="shared" si="0"/>
        <v>0</v>
      </c>
      <c r="G27" s="116">
        <f t="shared" si="0"/>
        <v>21148</v>
      </c>
      <c r="H27" s="116">
        <f t="shared" si="0"/>
        <v>475</v>
      </c>
      <c r="I27" s="116">
        <f t="shared" si="0"/>
        <v>475</v>
      </c>
      <c r="J27" s="116">
        <f t="shared" si="0"/>
        <v>0</v>
      </c>
      <c r="K27" s="116">
        <f t="shared" si="0"/>
        <v>1031</v>
      </c>
      <c r="L27" s="116">
        <f t="shared" si="0"/>
        <v>0</v>
      </c>
    </row>
    <row r="28" spans="1:12" ht="17.25" customHeight="1">
      <c r="A28" s="962" t="s">
        <v>117</v>
      </c>
      <c r="B28" s="963"/>
      <c r="C28" s="963"/>
      <c r="D28" s="963"/>
      <c r="E28" s="963"/>
      <c r="F28" s="963"/>
      <c r="G28" s="963"/>
      <c r="H28" s="963"/>
      <c r="I28" s="963"/>
      <c r="J28" s="963"/>
      <c r="K28" s="964"/>
      <c r="L28" s="964"/>
    </row>
    <row r="30" spans="1:13" s="16" customFormat="1" ht="15.75" customHeight="1">
      <c r="A30" s="583" t="s">
        <v>1004</v>
      </c>
      <c r="B30" s="583"/>
      <c r="C30" s="1"/>
      <c r="D30" s="15"/>
      <c r="E30" s="15"/>
      <c r="H30" s="87"/>
      <c r="I30" s="87"/>
      <c r="J30" s="77"/>
      <c r="K30" s="599" t="s">
        <v>12</v>
      </c>
      <c r="L30" s="599"/>
      <c r="M30" s="37"/>
    </row>
    <row r="31" spans="10:19" s="16" customFormat="1" ht="12.75" customHeight="1">
      <c r="J31" s="37" t="s">
        <v>13</v>
      </c>
      <c r="K31" s="37"/>
      <c r="L31" s="37"/>
      <c r="M31" s="37"/>
      <c r="N31" s="88"/>
      <c r="O31" s="88"/>
      <c r="P31" s="88"/>
      <c r="Q31" s="88"/>
      <c r="R31" s="88"/>
      <c r="S31" s="88"/>
    </row>
    <row r="32" spans="10:19" s="16" customFormat="1" ht="12.75">
      <c r="J32" s="37" t="s">
        <v>88</v>
      </c>
      <c r="K32" s="37"/>
      <c r="L32" s="37"/>
      <c r="M32" s="37"/>
      <c r="N32" s="88"/>
      <c r="O32" s="88"/>
      <c r="P32" s="88"/>
      <c r="Q32" s="88"/>
      <c r="R32" s="88"/>
      <c r="S32" s="88"/>
    </row>
    <row r="33" spans="2:13" s="16" customFormat="1" ht="15">
      <c r="B33" s="15"/>
      <c r="C33" s="15"/>
      <c r="D33" s="15"/>
      <c r="E33" s="15"/>
      <c r="J33" s="581" t="s">
        <v>85</v>
      </c>
      <c r="K33" s="581"/>
      <c r="L33" s="581"/>
      <c r="M33" s="77"/>
    </row>
    <row r="45" spans="3:4" ht="14.25">
      <c r="C45" s="75">
        <f>'enrolment vs availed_PY'!E45</f>
        <v>19782</v>
      </c>
      <c r="D45" s="75">
        <f>'enrolment vs availed_UPY'!E45</f>
        <v>16440</v>
      </c>
    </row>
    <row r="46" spans="3:4" ht="14.25">
      <c r="C46" s="75">
        <f>'enrolment vs availed_PY'!E46</f>
        <v>7629</v>
      </c>
      <c r="D46" s="75">
        <f>'enrolment vs availed_UPY'!E46</f>
        <v>5299</v>
      </c>
    </row>
    <row r="47" spans="3:4" ht="14.25">
      <c r="C47" s="75">
        <f>'enrolment vs availed_PY'!E47</f>
        <v>1441</v>
      </c>
      <c r="D47" s="75">
        <f>'enrolment vs availed_UPY'!E47</f>
        <v>1032</v>
      </c>
    </row>
    <row r="48" spans="3:4" ht="14.25">
      <c r="C48" s="75">
        <f>'enrolment vs availed_PY'!E48</f>
        <v>1947</v>
      </c>
      <c r="D48" s="75">
        <f>'enrolment vs availed_UPY'!E48</f>
        <v>1225</v>
      </c>
    </row>
    <row r="49" spans="3:4" ht="14.25">
      <c r="C49" s="75">
        <f>'enrolment vs availed_PY'!E49</f>
        <v>30799</v>
      </c>
      <c r="D49" s="75">
        <f>'enrolment vs availed_UPY'!E49</f>
        <v>23996</v>
      </c>
    </row>
  </sheetData>
  <sheetProtection/>
  <mergeCells count="20">
    <mergeCell ref="A30:B30"/>
    <mergeCell ref="K7:K9"/>
    <mergeCell ref="H8:H9"/>
    <mergeCell ref="I8:J8"/>
    <mergeCell ref="K30:L30"/>
    <mergeCell ref="D8:D9"/>
    <mergeCell ref="E8:F8"/>
    <mergeCell ref="C8:C9"/>
    <mergeCell ref="C7:F7"/>
    <mergeCell ref="G8:G9"/>
    <mergeCell ref="K1:L1"/>
    <mergeCell ref="B2:J2"/>
    <mergeCell ref="B3:J3"/>
    <mergeCell ref="G7:J7"/>
    <mergeCell ref="B5:L5"/>
    <mergeCell ref="J33:L33"/>
    <mergeCell ref="L7:L9"/>
    <mergeCell ref="A28:L28"/>
    <mergeCell ref="A7:A9"/>
    <mergeCell ref="B7:B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8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07"/>
  <sheetViews>
    <sheetView view="pageBreakPreview" zoomScale="80" zoomScaleNormal="80" zoomScaleSheetLayoutView="80" zoomScalePageLayoutView="0" workbookViewId="0" topLeftCell="E18">
      <selection activeCell="R35" sqref="A1:W35"/>
    </sheetView>
  </sheetViews>
  <sheetFormatPr defaultColWidth="9.140625" defaultRowHeight="12.75"/>
  <cols>
    <col min="1" max="1" width="4.7109375" style="189" customWidth="1"/>
    <col min="2" max="2" width="33.28125" style="189" customWidth="1"/>
    <col min="3" max="11" width="7.8515625" style="189" customWidth="1"/>
    <col min="12" max="18" width="8.00390625" style="189" customWidth="1"/>
    <col min="19" max="19" width="8.8515625" style="189" customWidth="1"/>
    <col min="20" max="20" width="11.28125" style="189" customWidth="1"/>
    <col min="21" max="23" width="8.00390625" style="189" customWidth="1"/>
    <col min="24" max="16384" width="9.140625" style="189" customWidth="1"/>
  </cols>
  <sheetData>
    <row r="1" spans="15:21" ht="15">
      <c r="O1" s="980" t="s">
        <v>553</v>
      </c>
      <c r="P1" s="980"/>
      <c r="Q1" s="980"/>
      <c r="R1" s="980"/>
      <c r="S1" s="980"/>
      <c r="T1" s="980"/>
      <c r="U1" s="980"/>
    </row>
    <row r="2" spans="7:21" ht="15.75">
      <c r="G2" s="190"/>
      <c r="H2" s="190"/>
      <c r="I2" s="191"/>
      <c r="J2" s="190" t="s">
        <v>0</v>
      </c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6:21" ht="15.75">
      <c r="F3" s="190"/>
      <c r="G3" s="190"/>
      <c r="H3" s="190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</row>
    <row r="4" spans="2:21" ht="18">
      <c r="B4" s="981" t="s">
        <v>747</v>
      </c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</row>
    <row r="6" spans="2:21" ht="15.75">
      <c r="B6" s="982" t="s">
        <v>765</v>
      </c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</row>
    <row r="8" spans="1:3" ht="15.75">
      <c r="A8" s="529" t="s">
        <v>1003</v>
      </c>
      <c r="B8" s="529"/>
      <c r="C8" s="145"/>
    </row>
    <row r="9" spans="1:23" ht="18">
      <c r="A9" s="192"/>
      <c r="B9" s="192"/>
      <c r="V9" s="987" t="s">
        <v>249</v>
      </c>
      <c r="W9" s="987"/>
    </row>
    <row r="10" spans="1:249" ht="12.75" customHeight="1">
      <c r="A10" s="988" t="s">
        <v>2</v>
      </c>
      <c r="B10" s="988" t="s">
        <v>112</v>
      </c>
      <c r="C10" s="990" t="s">
        <v>25</v>
      </c>
      <c r="D10" s="991"/>
      <c r="E10" s="991"/>
      <c r="F10" s="991"/>
      <c r="G10" s="991"/>
      <c r="H10" s="991"/>
      <c r="I10" s="991"/>
      <c r="J10" s="991"/>
      <c r="K10" s="992"/>
      <c r="L10" s="990" t="s">
        <v>26</v>
      </c>
      <c r="M10" s="991"/>
      <c r="N10" s="991"/>
      <c r="O10" s="991"/>
      <c r="P10" s="991"/>
      <c r="Q10" s="991"/>
      <c r="R10" s="991"/>
      <c r="S10" s="991"/>
      <c r="T10" s="992"/>
      <c r="U10" s="993" t="s">
        <v>142</v>
      </c>
      <c r="V10" s="994"/>
      <c r="W10" s="995"/>
      <c r="X10" s="194"/>
      <c r="Y10" s="194"/>
      <c r="Z10" s="194"/>
      <c r="AA10" s="194"/>
      <c r="AB10" s="194"/>
      <c r="AC10" s="195"/>
      <c r="AD10" s="196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  <c r="IL10" s="194"/>
      <c r="IM10" s="194"/>
      <c r="IN10" s="194"/>
      <c r="IO10" s="194"/>
    </row>
    <row r="11" spans="1:249" ht="12.75" customHeight="1">
      <c r="A11" s="989"/>
      <c r="B11" s="989"/>
      <c r="C11" s="977" t="s">
        <v>175</v>
      </c>
      <c r="D11" s="978"/>
      <c r="E11" s="979"/>
      <c r="F11" s="977" t="s">
        <v>176</v>
      </c>
      <c r="G11" s="978"/>
      <c r="H11" s="979"/>
      <c r="I11" s="977" t="s">
        <v>18</v>
      </c>
      <c r="J11" s="978"/>
      <c r="K11" s="979"/>
      <c r="L11" s="977" t="s">
        <v>175</v>
      </c>
      <c r="M11" s="978"/>
      <c r="N11" s="979"/>
      <c r="O11" s="977" t="s">
        <v>176</v>
      </c>
      <c r="P11" s="978"/>
      <c r="Q11" s="979"/>
      <c r="R11" s="977" t="s">
        <v>18</v>
      </c>
      <c r="S11" s="978"/>
      <c r="T11" s="979"/>
      <c r="U11" s="996"/>
      <c r="V11" s="997"/>
      <c r="W11" s="998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  <c r="IL11" s="194"/>
      <c r="IM11" s="194"/>
      <c r="IN11" s="194"/>
      <c r="IO11" s="194"/>
    </row>
    <row r="12" spans="1:249" ht="12.75">
      <c r="A12" s="193"/>
      <c r="B12" s="193"/>
      <c r="C12" s="197" t="s">
        <v>250</v>
      </c>
      <c r="D12" s="198" t="s">
        <v>44</v>
      </c>
      <c r="E12" s="199" t="s">
        <v>45</v>
      </c>
      <c r="F12" s="197" t="s">
        <v>250</v>
      </c>
      <c r="G12" s="198" t="s">
        <v>44</v>
      </c>
      <c r="H12" s="199" t="s">
        <v>45</v>
      </c>
      <c r="I12" s="197" t="s">
        <v>250</v>
      </c>
      <c r="J12" s="198" t="s">
        <v>44</v>
      </c>
      <c r="K12" s="199" t="s">
        <v>45</v>
      </c>
      <c r="L12" s="197" t="s">
        <v>250</v>
      </c>
      <c r="M12" s="198" t="s">
        <v>44</v>
      </c>
      <c r="N12" s="199" t="s">
        <v>45</v>
      </c>
      <c r="O12" s="197" t="s">
        <v>250</v>
      </c>
      <c r="P12" s="198" t="s">
        <v>44</v>
      </c>
      <c r="Q12" s="199" t="s">
        <v>45</v>
      </c>
      <c r="R12" s="197" t="s">
        <v>250</v>
      </c>
      <c r="S12" s="198" t="s">
        <v>44</v>
      </c>
      <c r="T12" s="199" t="s">
        <v>45</v>
      </c>
      <c r="U12" s="193" t="s">
        <v>250</v>
      </c>
      <c r="V12" s="193" t="s">
        <v>44</v>
      </c>
      <c r="W12" s="193" t="s">
        <v>45</v>
      </c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  <c r="IL12" s="194"/>
      <c r="IM12" s="194"/>
      <c r="IN12" s="194"/>
      <c r="IO12" s="194"/>
    </row>
    <row r="13" spans="1:249" ht="12.75">
      <c r="A13" s="193">
        <v>1</v>
      </c>
      <c r="B13" s="193">
        <v>2</v>
      </c>
      <c r="C13" s="193">
        <v>3</v>
      </c>
      <c r="D13" s="193">
        <v>4</v>
      </c>
      <c r="E13" s="193">
        <v>5</v>
      </c>
      <c r="F13" s="193">
        <v>7</v>
      </c>
      <c r="G13" s="193">
        <v>8</v>
      </c>
      <c r="H13" s="193">
        <v>9</v>
      </c>
      <c r="I13" s="193">
        <v>11</v>
      </c>
      <c r="J13" s="193">
        <v>12</v>
      </c>
      <c r="K13" s="193">
        <v>13</v>
      </c>
      <c r="L13" s="193">
        <v>15</v>
      </c>
      <c r="M13" s="193">
        <v>16</v>
      </c>
      <c r="N13" s="193">
        <v>17</v>
      </c>
      <c r="O13" s="193">
        <v>19</v>
      </c>
      <c r="P13" s="193">
        <v>20</v>
      </c>
      <c r="Q13" s="193">
        <v>21</v>
      </c>
      <c r="R13" s="193">
        <v>23</v>
      </c>
      <c r="S13" s="193">
        <v>24</v>
      </c>
      <c r="T13" s="193">
        <v>25</v>
      </c>
      <c r="U13" s="193">
        <v>27</v>
      </c>
      <c r="V13" s="193">
        <v>28</v>
      </c>
      <c r="W13" s="193">
        <v>29</v>
      </c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  <c r="FI13" s="200"/>
      <c r="FJ13" s="200"/>
      <c r="FK13" s="200"/>
      <c r="FL13" s="200"/>
      <c r="FM13" s="200"/>
      <c r="FN13" s="200"/>
      <c r="FO13" s="200"/>
      <c r="FP13" s="200"/>
      <c r="FQ13" s="200"/>
      <c r="FR13" s="200"/>
      <c r="FS13" s="200"/>
      <c r="FT13" s="200"/>
      <c r="FU13" s="200"/>
      <c r="FV13" s="200"/>
      <c r="FW13" s="200"/>
      <c r="FX13" s="200"/>
      <c r="FY13" s="200"/>
      <c r="FZ13" s="200"/>
      <c r="GA13" s="200"/>
      <c r="GB13" s="200"/>
      <c r="GC13" s="200"/>
      <c r="GD13" s="200"/>
      <c r="GE13" s="200"/>
      <c r="GF13" s="200"/>
      <c r="GG13" s="200"/>
      <c r="GH13" s="200"/>
      <c r="GI13" s="200"/>
      <c r="GJ13" s="200"/>
      <c r="GK13" s="200"/>
      <c r="GL13" s="200"/>
      <c r="GM13" s="200"/>
      <c r="GN13" s="200"/>
      <c r="GO13" s="200"/>
      <c r="GP13" s="200"/>
      <c r="GQ13" s="200"/>
      <c r="GR13" s="200"/>
      <c r="GS13" s="200"/>
      <c r="GT13" s="200"/>
      <c r="GU13" s="200"/>
      <c r="GV13" s="200"/>
      <c r="GW13" s="200"/>
      <c r="GX13" s="200"/>
      <c r="GY13" s="200"/>
      <c r="GZ13" s="200"/>
      <c r="HA13" s="200"/>
      <c r="HB13" s="200"/>
      <c r="HC13" s="200"/>
      <c r="HD13" s="200"/>
      <c r="HE13" s="200"/>
      <c r="HF13" s="200"/>
      <c r="HG13" s="200"/>
      <c r="HH13" s="200"/>
      <c r="HI13" s="200"/>
      <c r="HJ13" s="200"/>
      <c r="HK13" s="200"/>
      <c r="HL13" s="200"/>
      <c r="HM13" s="200"/>
      <c r="HN13" s="200"/>
      <c r="HO13" s="200"/>
      <c r="HP13" s="200"/>
      <c r="HQ13" s="200"/>
      <c r="HR13" s="200"/>
      <c r="HS13" s="200"/>
      <c r="HT13" s="200"/>
      <c r="HU13" s="200"/>
      <c r="HV13" s="200"/>
      <c r="HW13" s="200"/>
      <c r="HX13" s="200"/>
      <c r="HY13" s="200"/>
      <c r="HZ13" s="200"/>
      <c r="IA13" s="200"/>
      <c r="IB13" s="200"/>
      <c r="IC13" s="200"/>
      <c r="ID13" s="200"/>
      <c r="IE13" s="200"/>
      <c r="IF13" s="200"/>
      <c r="IG13" s="200"/>
      <c r="IH13" s="200"/>
      <c r="II13" s="200"/>
      <c r="IJ13" s="200"/>
      <c r="IK13" s="200"/>
      <c r="IL13" s="200"/>
      <c r="IM13" s="200"/>
      <c r="IN13" s="200"/>
      <c r="IO13" s="200"/>
    </row>
    <row r="14" spans="1:249" ht="12.75" customHeight="1">
      <c r="A14" s="985" t="s">
        <v>242</v>
      </c>
      <c r="B14" s="986"/>
      <c r="E14" s="193"/>
      <c r="F14" s="193"/>
      <c r="G14" s="193"/>
      <c r="H14" s="193"/>
      <c r="K14" s="193"/>
      <c r="N14" s="193"/>
      <c r="O14" s="193"/>
      <c r="P14" s="193"/>
      <c r="Q14" s="193"/>
      <c r="T14" s="193"/>
      <c r="U14" s="201"/>
      <c r="V14" s="202"/>
      <c r="W14" s="202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  <c r="FI14" s="200"/>
      <c r="FJ14" s="200"/>
      <c r="FK14" s="200"/>
      <c r="FL14" s="200"/>
      <c r="FM14" s="200"/>
      <c r="FN14" s="200"/>
      <c r="FO14" s="200"/>
      <c r="FP14" s="200"/>
      <c r="FQ14" s="200"/>
      <c r="FR14" s="200"/>
      <c r="FS14" s="200"/>
      <c r="FT14" s="200"/>
      <c r="FU14" s="200"/>
      <c r="FV14" s="200"/>
      <c r="FW14" s="200"/>
      <c r="FX14" s="200"/>
      <c r="FY14" s="200"/>
      <c r="FZ14" s="200"/>
      <c r="GA14" s="200"/>
      <c r="GB14" s="200"/>
      <c r="GC14" s="200"/>
      <c r="GD14" s="200"/>
      <c r="GE14" s="200"/>
      <c r="GF14" s="200"/>
      <c r="GG14" s="200"/>
      <c r="GH14" s="200"/>
      <c r="GI14" s="200"/>
      <c r="GJ14" s="200"/>
      <c r="GK14" s="200"/>
      <c r="GL14" s="200"/>
      <c r="GM14" s="200"/>
      <c r="GN14" s="200"/>
      <c r="GO14" s="200"/>
      <c r="GP14" s="200"/>
      <c r="GQ14" s="200"/>
      <c r="GR14" s="200"/>
      <c r="GS14" s="200"/>
      <c r="GT14" s="200"/>
      <c r="GU14" s="200"/>
      <c r="GV14" s="200"/>
      <c r="GW14" s="200"/>
      <c r="GX14" s="200"/>
      <c r="GY14" s="200"/>
      <c r="GZ14" s="200"/>
      <c r="HA14" s="200"/>
      <c r="HB14" s="200"/>
      <c r="HC14" s="200"/>
      <c r="HD14" s="200"/>
      <c r="HE14" s="200"/>
      <c r="HF14" s="200"/>
      <c r="HG14" s="200"/>
      <c r="HH14" s="200"/>
      <c r="HI14" s="200"/>
      <c r="HJ14" s="200"/>
      <c r="HK14" s="200"/>
      <c r="HL14" s="200"/>
      <c r="HM14" s="200"/>
      <c r="HN14" s="200"/>
      <c r="HO14" s="200"/>
      <c r="HP14" s="200"/>
      <c r="HQ14" s="200"/>
      <c r="HR14" s="200"/>
      <c r="HS14" s="200"/>
      <c r="HT14" s="200"/>
      <c r="HU14" s="200"/>
      <c r="HV14" s="200"/>
      <c r="HW14" s="200"/>
      <c r="HX14" s="200"/>
      <c r="HY14" s="200"/>
      <c r="HZ14" s="200"/>
      <c r="IA14" s="200"/>
      <c r="IB14" s="200"/>
      <c r="IC14" s="200"/>
      <c r="ID14" s="200"/>
      <c r="IE14" s="200"/>
      <c r="IF14" s="200"/>
      <c r="IG14" s="200"/>
      <c r="IH14" s="200"/>
      <c r="II14" s="200"/>
      <c r="IJ14" s="200"/>
      <c r="IK14" s="200"/>
      <c r="IL14" s="200"/>
      <c r="IM14" s="200"/>
      <c r="IN14" s="200"/>
      <c r="IO14" s="200"/>
    </row>
    <row r="15" spans="1:31" ht="12.75">
      <c r="A15" s="203">
        <v>1</v>
      </c>
      <c r="B15" s="204" t="s">
        <v>127</v>
      </c>
      <c r="C15" s="425">
        <f>O38</f>
        <v>12.1691808</v>
      </c>
      <c r="D15" s="425">
        <f>P38</f>
        <v>4.7324592</v>
      </c>
      <c r="E15" s="205"/>
      <c r="F15" s="205"/>
      <c r="G15" s="205"/>
      <c r="H15" s="205"/>
      <c r="I15" s="489">
        <f aca="true" t="shared" si="0" ref="I15:J19">C15+F15</f>
        <v>12.1691808</v>
      </c>
      <c r="J15" s="489">
        <f t="shared" si="0"/>
        <v>4.7324592</v>
      </c>
      <c r="K15" s="205"/>
      <c r="L15" s="489">
        <f>O39</f>
        <v>13.329360000000001</v>
      </c>
      <c r="M15" s="489">
        <f>P39</f>
        <v>5.1836400000000005</v>
      </c>
      <c r="N15" s="205"/>
      <c r="O15" s="205"/>
      <c r="P15" s="205"/>
      <c r="Q15" s="205"/>
      <c r="R15" s="489">
        <f aca="true" t="shared" si="1" ref="R15:S19">L15+O15</f>
        <v>13.329360000000001</v>
      </c>
      <c r="S15" s="489">
        <f t="shared" si="1"/>
        <v>5.1836400000000005</v>
      </c>
      <c r="T15" s="205"/>
      <c r="U15" s="490">
        <f>I15+R15</f>
        <v>25.4985408</v>
      </c>
      <c r="V15" s="490">
        <f>J15+S15</f>
        <v>9.916099200000001</v>
      </c>
      <c r="W15" s="205"/>
      <c r="X15" s="483">
        <f>U15+V15</f>
        <v>35.414640000000006</v>
      </c>
      <c r="Y15" s="483">
        <f>C15+D15</f>
        <v>16.90164</v>
      </c>
      <c r="Z15" s="483">
        <f>L15+M15</f>
        <v>18.513</v>
      </c>
      <c r="AA15" s="483">
        <f>Y15+Z15</f>
        <v>35.414640000000006</v>
      </c>
      <c r="AE15" s="483">
        <f>AA15+AD15</f>
        <v>35.414640000000006</v>
      </c>
    </row>
    <row r="16" spans="1:31" ht="12.75">
      <c r="A16" s="203">
        <v>2</v>
      </c>
      <c r="B16" s="206" t="s">
        <v>480</v>
      </c>
      <c r="C16" s="490">
        <f>O42</f>
        <v>109.11698783999998</v>
      </c>
      <c r="D16" s="490">
        <f>P42</f>
        <v>42.43438416</v>
      </c>
      <c r="E16" s="205"/>
      <c r="F16" s="490">
        <f>O46</f>
        <v>72.60944544</v>
      </c>
      <c r="G16" s="490">
        <f>P46</f>
        <v>28.237006560000005</v>
      </c>
      <c r="H16" s="205"/>
      <c r="I16" s="489">
        <f t="shared" si="0"/>
        <v>181.72643327999998</v>
      </c>
      <c r="J16" s="489">
        <f t="shared" si="0"/>
        <v>70.67139072</v>
      </c>
      <c r="K16" s="205"/>
      <c r="L16" s="490">
        <f>O43</f>
        <v>119.371824</v>
      </c>
      <c r="M16" s="490">
        <f>P43</f>
        <v>46.42237599999999</v>
      </c>
      <c r="N16" s="205"/>
      <c r="O16" s="490">
        <f>O47</f>
        <v>79.38374400000001</v>
      </c>
      <c r="P16" s="490">
        <f>P47</f>
        <v>30.871456</v>
      </c>
      <c r="Q16" s="205"/>
      <c r="R16" s="489">
        <f t="shared" si="1"/>
        <v>198.755568</v>
      </c>
      <c r="S16" s="489">
        <f t="shared" si="1"/>
        <v>77.293832</v>
      </c>
      <c r="T16" s="205"/>
      <c r="U16" s="490">
        <f aca="true" t="shared" si="2" ref="U16:U24">I16+R16</f>
        <v>380.48200127999996</v>
      </c>
      <c r="V16" s="490">
        <f aca="true" t="shared" si="3" ref="V16:V24">J16+S16</f>
        <v>147.96522271999999</v>
      </c>
      <c r="W16" s="205"/>
      <c r="X16" s="483">
        <f aca="true" t="shared" si="4" ref="X16:X24">U16+V16</f>
        <v>528.447224</v>
      </c>
      <c r="Y16" s="483">
        <f aca="true" t="shared" si="5" ref="Y16:Y23">C16+D16</f>
        <v>151.551372</v>
      </c>
      <c r="Z16" s="483">
        <f aca="true" t="shared" si="6" ref="Z16:Z23">L16+M16</f>
        <v>165.7942</v>
      </c>
      <c r="AA16" s="483">
        <f aca="true" t="shared" si="7" ref="AA16:AA23">Y16+Z16</f>
        <v>317.34557199999995</v>
      </c>
      <c r="AB16" s="483">
        <f>F16+G16</f>
        <v>100.846452</v>
      </c>
      <c r="AC16" s="483">
        <f>O16+P16</f>
        <v>110.2552</v>
      </c>
      <c r="AD16" s="483">
        <f>AB16+AC16</f>
        <v>211.101652</v>
      </c>
      <c r="AE16" s="483">
        <f aca="true" t="shared" si="8" ref="AE16:AE25">AA16+AD16</f>
        <v>528.447224</v>
      </c>
    </row>
    <row r="17" spans="1:31" ht="15" customHeight="1">
      <c r="A17" s="203">
        <v>3</v>
      </c>
      <c r="B17" s="206" t="s">
        <v>131</v>
      </c>
      <c r="C17" s="490">
        <f>O65</f>
        <v>24.0192</v>
      </c>
      <c r="D17" s="490">
        <f>P65</f>
        <v>9.3408</v>
      </c>
      <c r="E17" s="205"/>
      <c r="F17" s="490">
        <v>16.0128</v>
      </c>
      <c r="G17" s="490">
        <v>6.227199999999999</v>
      </c>
      <c r="H17" s="205"/>
      <c r="I17" s="489">
        <f t="shared" si="0"/>
        <v>40.032</v>
      </c>
      <c r="J17" s="489">
        <f t="shared" si="0"/>
        <v>15.567999999999998</v>
      </c>
      <c r="K17" s="205"/>
      <c r="L17" s="490">
        <f>O66</f>
        <v>20.52</v>
      </c>
      <c r="M17" s="490">
        <f>P66</f>
        <v>7.98</v>
      </c>
      <c r="N17" s="205"/>
      <c r="O17" s="205">
        <v>13.68</v>
      </c>
      <c r="P17" s="205">
        <v>5.32</v>
      </c>
      <c r="Q17" s="205"/>
      <c r="R17" s="489">
        <f t="shared" si="1"/>
        <v>34.2</v>
      </c>
      <c r="S17" s="489">
        <f t="shared" si="1"/>
        <v>13.3</v>
      </c>
      <c r="T17" s="205"/>
      <c r="U17" s="490">
        <f t="shared" si="2"/>
        <v>74.232</v>
      </c>
      <c r="V17" s="490">
        <f t="shared" si="3"/>
        <v>28.868</v>
      </c>
      <c r="W17" s="205"/>
      <c r="X17" s="483">
        <f t="shared" si="4"/>
        <v>103.1</v>
      </c>
      <c r="Y17" s="483">
        <f t="shared" si="5"/>
        <v>33.36</v>
      </c>
      <c r="Z17" s="483">
        <f t="shared" si="6"/>
        <v>28.5</v>
      </c>
      <c r="AA17" s="483">
        <f t="shared" si="7"/>
        <v>61.86</v>
      </c>
      <c r="AB17" s="483">
        <v>22.25</v>
      </c>
      <c r="AC17" s="483">
        <f>O17+P17</f>
        <v>19</v>
      </c>
      <c r="AD17" s="483">
        <f aca="true" t="shared" si="9" ref="AD17:AD25">AB17+AC17</f>
        <v>41.25</v>
      </c>
      <c r="AE17" s="483">
        <f t="shared" si="8"/>
        <v>103.11</v>
      </c>
    </row>
    <row r="18" spans="1:31" ht="12" customHeight="1">
      <c r="A18" s="203">
        <v>4</v>
      </c>
      <c r="B18" s="206" t="s">
        <v>129</v>
      </c>
      <c r="C18" s="490">
        <f>O56</f>
        <v>3.0422952</v>
      </c>
      <c r="D18" s="490">
        <f>P56</f>
        <v>1.1831148</v>
      </c>
      <c r="E18" s="205"/>
      <c r="F18" s="205"/>
      <c r="G18" s="205"/>
      <c r="H18" s="205"/>
      <c r="I18" s="489">
        <f t="shared" si="0"/>
        <v>3.0422952</v>
      </c>
      <c r="J18" s="489">
        <f t="shared" si="0"/>
        <v>1.1831148</v>
      </c>
      <c r="K18" s="205"/>
      <c r="L18" s="490">
        <f>O57</f>
        <v>3.3323400000000003</v>
      </c>
      <c r="M18" s="490">
        <f>P57</f>
        <v>1.2959100000000001</v>
      </c>
      <c r="N18" s="205"/>
      <c r="O18" s="205"/>
      <c r="P18" s="205"/>
      <c r="Q18" s="205"/>
      <c r="R18" s="489">
        <f t="shared" si="1"/>
        <v>3.3323400000000003</v>
      </c>
      <c r="S18" s="489">
        <f t="shared" si="1"/>
        <v>1.2959100000000001</v>
      </c>
      <c r="T18" s="205"/>
      <c r="U18" s="490">
        <f t="shared" si="2"/>
        <v>6.3746352</v>
      </c>
      <c r="V18" s="490">
        <f t="shared" si="3"/>
        <v>2.4790248000000004</v>
      </c>
      <c r="W18" s="205"/>
      <c r="X18" s="483">
        <f t="shared" si="4"/>
        <v>8.853660000000001</v>
      </c>
      <c r="Y18" s="483">
        <f t="shared" si="5"/>
        <v>4.22541</v>
      </c>
      <c r="Z18" s="483">
        <f t="shared" si="6"/>
        <v>4.62825</v>
      </c>
      <c r="AA18" s="483">
        <f t="shared" si="7"/>
        <v>8.853660000000001</v>
      </c>
      <c r="AD18" s="483">
        <f t="shared" si="9"/>
        <v>0</v>
      </c>
      <c r="AE18" s="483">
        <f t="shared" si="8"/>
        <v>8.853660000000001</v>
      </c>
    </row>
    <row r="19" spans="1:31" ht="12.75">
      <c r="A19" s="203">
        <v>5</v>
      </c>
      <c r="B19" s="204" t="s">
        <v>130</v>
      </c>
      <c r="C19" s="490">
        <f>O76</f>
        <v>3.9959999999999996</v>
      </c>
      <c r="D19" s="490">
        <v>1.56</v>
      </c>
      <c r="E19" s="205"/>
      <c r="F19" s="205"/>
      <c r="G19" s="205"/>
      <c r="H19" s="205"/>
      <c r="I19" s="489">
        <f t="shared" si="0"/>
        <v>3.9959999999999996</v>
      </c>
      <c r="J19" s="489">
        <f t="shared" si="0"/>
        <v>1.56</v>
      </c>
      <c r="K19" s="205"/>
      <c r="L19" s="490">
        <f>O77</f>
        <v>4.2264</v>
      </c>
      <c r="M19" s="490">
        <f>P77</f>
        <v>1.6436000000000002</v>
      </c>
      <c r="N19" s="205"/>
      <c r="O19" s="205"/>
      <c r="P19" s="205"/>
      <c r="Q19" s="205"/>
      <c r="R19" s="489">
        <f t="shared" si="1"/>
        <v>4.2264</v>
      </c>
      <c r="S19" s="489">
        <f t="shared" si="1"/>
        <v>1.6436000000000002</v>
      </c>
      <c r="T19" s="205"/>
      <c r="U19" s="490">
        <f t="shared" si="2"/>
        <v>8.2224</v>
      </c>
      <c r="V19" s="490">
        <f t="shared" si="3"/>
        <v>3.2036000000000002</v>
      </c>
      <c r="W19" s="205"/>
      <c r="X19" s="483">
        <f t="shared" si="4"/>
        <v>11.426</v>
      </c>
      <c r="Y19" s="483">
        <f t="shared" si="5"/>
        <v>5.555999999999999</v>
      </c>
      <c r="Z19" s="483">
        <f t="shared" si="6"/>
        <v>5.87</v>
      </c>
      <c r="AA19" s="483">
        <f t="shared" si="7"/>
        <v>11.425999999999998</v>
      </c>
      <c r="AD19" s="483">
        <f t="shared" si="9"/>
        <v>0</v>
      </c>
      <c r="AE19" s="483">
        <f t="shared" si="8"/>
        <v>11.425999999999998</v>
      </c>
    </row>
    <row r="20" spans="1:31" ht="12.75" customHeight="1">
      <c r="A20" s="985" t="s">
        <v>243</v>
      </c>
      <c r="B20" s="986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490"/>
      <c r="V20" s="490"/>
      <c r="W20" s="205"/>
      <c r="X20" s="483"/>
      <c r="Y20" s="483">
        <v>211.6</v>
      </c>
      <c r="Z20" s="483">
        <f>SUM(Z15:Z19)</f>
        <v>223.30545</v>
      </c>
      <c r="AA20" s="483">
        <v>434.91</v>
      </c>
      <c r="AB20" s="483">
        <f>SUM(AB15:AB19)</f>
        <v>123.096452</v>
      </c>
      <c r="AC20" s="483">
        <f>SUM(AC15:AC19)</f>
        <v>129.2552</v>
      </c>
      <c r="AD20" s="483">
        <f t="shared" si="9"/>
        <v>252.351652</v>
      </c>
      <c r="AE20" s="483">
        <f t="shared" si="8"/>
        <v>687.261652</v>
      </c>
    </row>
    <row r="21" spans="1:31" ht="12.75">
      <c r="A21" s="203">
        <v>6</v>
      </c>
      <c r="B21" s="204" t="s">
        <v>132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490">
        <f t="shared" si="2"/>
        <v>0</v>
      </c>
      <c r="V21" s="490">
        <f t="shared" si="3"/>
        <v>0</v>
      </c>
      <c r="W21" s="205"/>
      <c r="X21" s="483">
        <f t="shared" si="4"/>
        <v>0</v>
      </c>
      <c r="Y21" s="483">
        <f t="shared" si="5"/>
        <v>0</v>
      </c>
      <c r="Z21" s="483">
        <f t="shared" si="6"/>
        <v>0</v>
      </c>
      <c r="AA21" s="483">
        <f t="shared" si="7"/>
        <v>0</v>
      </c>
      <c r="AD21" s="483">
        <f t="shared" si="9"/>
        <v>0</v>
      </c>
      <c r="AE21" s="483">
        <f t="shared" si="8"/>
        <v>0</v>
      </c>
    </row>
    <row r="22" spans="1:31" ht="12.75">
      <c r="A22" s="203">
        <v>7</v>
      </c>
      <c r="B22" s="204" t="s">
        <v>133</v>
      </c>
      <c r="C22" s="205">
        <v>16.2</v>
      </c>
      <c r="D22" s="205">
        <v>6.3</v>
      </c>
      <c r="E22" s="205"/>
      <c r="F22" s="205">
        <v>6.48</v>
      </c>
      <c r="G22" s="205">
        <v>2.52</v>
      </c>
      <c r="H22" s="205"/>
      <c r="I22" s="489">
        <f>C22+F22</f>
        <v>22.68</v>
      </c>
      <c r="J22" s="489">
        <f>D22+G22</f>
        <v>8.82</v>
      </c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490">
        <f t="shared" si="2"/>
        <v>22.68</v>
      </c>
      <c r="V22" s="490">
        <f t="shared" si="3"/>
        <v>8.82</v>
      </c>
      <c r="W22" s="205"/>
      <c r="X22" s="483">
        <f t="shared" si="4"/>
        <v>31.5</v>
      </c>
      <c r="Y22" s="483">
        <f t="shared" si="5"/>
        <v>22.5</v>
      </c>
      <c r="Z22" s="483">
        <f t="shared" si="6"/>
        <v>0</v>
      </c>
      <c r="AA22" s="483">
        <f t="shared" si="7"/>
        <v>22.5</v>
      </c>
      <c r="AB22" s="189">
        <v>15</v>
      </c>
      <c r="AD22" s="483">
        <f t="shared" si="9"/>
        <v>15</v>
      </c>
      <c r="AE22" s="483">
        <f t="shared" si="8"/>
        <v>37.5</v>
      </c>
    </row>
    <row r="23" spans="1:31" ht="12.75">
      <c r="A23" s="203">
        <v>8</v>
      </c>
      <c r="B23" s="204" t="s">
        <v>707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490">
        <f t="shared" si="2"/>
        <v>0</v>
      </c>
      <c r="V23" s="490">
        <f t="shared" si="3"/>
        <v>0</v>
      </c>
      <c r="W23" s="205"/>
      <c r="X23" s="483">
        <f t="shared" si="4"/>
        <v>0</v>
      </c>
      <c r="Y23" s="483">
        <f t="shared" si="5"/>
        <v>0</v>
      </c>
      <c r="Z23" s="483">
        <f t="shared" si="6"/>
        <v>0</v>
      </c>
      <c r="AA23" s="483">
        <f t="shared" si="7"/>
        <v>0</v>
      </c>
      <c r="AD23" s="483">
        <f t="shared" si="9"/>
        <v>0</v>
      </c>
      <c r="AE23" s="483">
        <f t="shared" si="8"/>
        <v>0</v>
      </c>
    </row>
    <row r="24" spans="1:31" ht="12.75">
      <c r="A24" s="203"/>
      <c r="B24" s="204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490">
        <f t="shared" si="2"/>
        <v>0</v>
      </c>
      <c r="V24" s="490">
        <f t="shared" si="3"/>
        <v>0</v>
      </c>
      <c r="W24" s="205"/>
      <c r="X24" s="483">
        <f t="shared" si="4"/>
        <v>0</v>
      </c>
      <c r="Y24" s="483">
        <f>SUM(Y22:Y23)</f>
        <v>22.5</v>
      </c>
      <c r="Z24" s="483">
        <f>SUM(Z22:Z23)</f>
        <v>0</v>
      </c>
      <c r="AA24" s="483">
        <f>SUM(AA22:AA23)</f>
        <v>22.5</v>
      </c>
      <c r="AB24" s="483">
        <f>SUM(AB22:AB23)</f>
        <v>15</v>
      </c>
      <c r="AC24" s="483">
        <f>SUM(AC22:AC23)</f>
        <v>0</v>
      </c>
      <c r="AD24" s="483">
        <f t="shared" si="9"/>
        <v>15</v>
      </c>
      <c r="AE24" s="483">
        <f t="shared" si="8"/>
        <v>37.5</v>
      </c>
    </row>
    <row r="25" spans="1:31" ht="12.75">
      <c r="A25" s="983" t="s">
        <v>18</v>
      </c>
      <c r="B25" s="984"/>
      <c r="C25" s="490">
        <f>SUM(C15:C24)</f>
        <v>168.54366384</v>
      </c>
      <c r="D25" s="490">
        <f aca="true" t="shared" si="10" ref="D25:V25">SUM(D15:D24)</f>
        <v>65.55075816</v>
      </c>
      <c r="E25" s="490"/>
      <c r="F25" s="490">
        <f t="shared" si="10"/>
        <v>95.10224544</v>
      </c>
      <c r="G25" s="490">
        <f t="shared" si="10"/>
        <v>36.984206560000004</v>
      </c>
      <c r="H25" s="490"/>
      <c r="I25" s="490">
        <f t="shared" si="10"/>
        <v>263.64590927999996</v>
      </c>
      <c r="J25" s="490">
        <f t="shared" si="10"/>
        <v>102.53496472</v>
      </c>
      <c r="K25" s="490"/>
      <c r="L25" s="490">
        <f t="shared" si="10"/>
        <v>160.77992400000002</v>
      </c>
      <c r="M25" s="490">
        <f t="shared" si="10"/>
        <v>62.525526</v>
      </c>
      <c r="N25" s="490"/>
      <c r="O25" s="490">
        <f t="shared" si="10"/>
        <v>93.06374400000001</v>
      </c>
      <c r="P25" s="490">
        <f t="shared" si="10"/>
        <v>36.191456</v>
      </c>
      <c r="Q25" s="490"/>
      <c r="R25" s="490">
        <f t="shared" si="10"/>
        <v>253.84366800000004</v>
      </c>
      <c r="S25" s="490">
        <f t="shared" si="10"/>
        <v>98.716982</v>
      </c>
      <c r="T25" s="490"/>
      <c r="U25" s="490">
        <f t="shared" si="10"/>
        <v>517.4895772799999</v>
      </c>
      <c r="V25" s="490">
        <f t="shared" si="10"/>
        <v>201.25194671999995</v>
      </c>
      <c r="W25" s="490"/>
      <c r="X25" s="483">
        <f>SUM(X15:X24)</f>
        <v>718.741524</v>
      </c>
      <c r="Y25" s="483">
        <f>Y20+Y24</f>
        <v>234.1</v>
      </c>
      <c r="Z25" s="483">
        <f>Z20+Z24</f>
        <v>223.30545</v>
      </c>
      <c r="AA25" s="483">
        <f>AA20+AA24</f>
        <v>457.41</v>
      </c>
      <c r="AB25" s="483">
        <f>AB20+AB24</f>
        <v>138.096452</v>
      </c>
      <c r="AC25" s="483">
        <f>AC20+AC24</f>
        <v>129.2552</v>
      </c>
      <c r="AD25" s="483">
        <f t="shared" si="9"/>
        <v>267.351652</v>
      </c>
      <c r="AE25" s="483">
        <f t="shared" si="8"/>
        <v>724.761652</v>
      </c>
    </row>
    <row r="26" spans="1:2" ht="12.75">
      <c r="A26" s="207"/>
      <c r="B26" s="207"/>
    </row>
    <row r="28" ht="12.75">
      <c r="B28" s="189" t="s">
        <v>11</v>
      </c>
    </row>
    <row r="30" spans="1:21" ht="12.75">
      <c r="A30" s="974"/>
      <c r="B30" s="974"/>
      <c r="C30" s="974"/>
      <c r="D30" s="974"/>
      <c r="E30" s="974"/>
      <c r="F30" s="974"/>
      <c r="G30" s="974"/>
      <c r="H30" s="974"/>
      <c r="I30" s="974"/>
      <c r="J30" s="208"/>
      <c r="K30" s="208"/>
      <c r="L30" s="208"/>
      <c r="M30" s="208"/>
      <c r="N30" s="208"/>
      <c r="O30" s="974"/>
      <c r="P30" s="974"/>
      <c r="Q30" s="974"/>
      <c r="R30" s="974"/>
      <c r="S30" s="974"/>
      <c r="T30" s="974"/>
      <c r="U30" s="974"/>
    </row>
    <row r="32" spans="1:21" ht="15.75">
      <c r="A32" s="530" t="s">
        <v>1004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R32" s="976" t="s">
        <v>12</v>
      </c>
      <c r="S32" s="976"/>
      <c r="T32" s="976"/>
      <c r="U32" s="976"/>
    </row>
    <row r="33" spans="1:21" ht="15.75">
      <c r="A33" s="975" t="s">
        <v>13</v>
      </c>
      <c r="B33" s="975"/>
      <c r="C33" s="975"/>
      <c r="D33" s="975"/>
      <c r="E33" s="975"/>
      <c r="F33" s="975"/>
      <c r="G33" s="975"/>
      <c r="H33" s="975"/>
      <c r="I33" s="975"/>
      <c r="J33" s="975"/>
      <c r="K33" s="975"/>
      <c r="L33" s="975"/>
      <c r="M33" s="975"/>
      <c r="N33" s="975"/>
      <c r="O33" s="975"/>
      <c r="P33" s="975"/>
      <c r="Q33" s="975"/>
      <c r="R33" s="975"/>
      <c r="S33" s="975"/>
      <c r="T33" s="975"/>
      <c r="U33" s="975"/>
    </row>
    <row r="34" spans="1:21" ht="15.75">
      <c r="A34" s="975" t="s">
        <v>14</v>
      </c>
      <c r="B34" s="975"/>
      <c r="C34" s="975"/>
      <c r="D34" s="975"/>
      <c r="E34" s="975"/>
      <c r="F34" s="975"/>
      <c r="G34" s="975"/>
      <c r="H34" s="975"/>
      <c r="I34" s="975"/>
      <c r="J34" s="975"/>
      <c r="K34" s="975"/>
      <c r="L34" s="975"/>
      <c r="M34" s="975"/>
      <c r="N34" s="975"/>
      <c r="O34" s="975"/>
      <c r="P34" s="975"/>
      <c r="Q34" s="975"/>
      <c r="R34" s="975"/>
      <c r="S34" s="975"/>
      <c r="T34" s="975"/>
      <c r="U34" s="975"/>
    </row>
    <row r="35" spans="18:23" ht="12.75">
      <c r="R35" s="973" t="s">
        <v>85</v>
      </c>
      <c r="S35" s="973"/>
      <c r="T35" s="973"/>
      <c r="U35" s="973"/>
      <c r="V35" s="973"/>
      <c r="W35" s="973"/>
    </row>
    <row r="36" spans="2:24" ht="15">
      <c r="B36" s="31" t="s">
        <v>975</v>
      </c>
      <c r="C36" s="484" t="s">
        <v>553</v>
      </c>
      <c r="D36" s="485"/>
      <c r="E36" s="485"/>
      <c r="F36" s="485"/>
      <c r="G36" s="485"/>
      <c r="H36" s="485"/>
      <c r="I36" s="486"/>
      <c r="J36" s="31"/>
      <c r="K36" s="31"/>
      <c r="L36" s="31"/>
      <c r="M36" s="31"/>
      <c r="N36" s="31"/>
      <c r="O36" s="31"/>
      <c r="P36" s="31"/>
      <c r="Q36" s="9"/>
      <c r="R36"/>
      <c r="S36" s="175"/>
      <c r="T36"/>
      <c r="U36"/>
      <c r="V36"/>
      <c r="W36"/>
      <c r="X36"/>
    </row>
    <row r="37" spans="2:24" ht="12.75">
      <c r="B37" s="31" t="s">
        <v>976</v>
      </c>
      <c r="C37" s="31" t="s">
        <v>977</v>
      </c>
      <c r="D37" s="31" t="s">
        <v>978</v>
      </c>
      <c r="E37" s="31" t="s">
        <v>979</v>
      </c>
      <c r="F37" s="31"/>
      <c r="G37" s="31"/>
      <c r="H37" s="31"/>
      <c r="I37" s="31"/>
      <c r="J37" s="31"/>
      <c r="K37" s="31"/>
      <c r="L37" s="31"/>
      <c r="M37" s="31" t="s">
        <v>980</v>
      </c>
      <c r="N37" s="31"/>
      <c r="O37" s="31">
        <v>72</v>
      </c>
      <c r="P37" s="31">
        <v>28</v>
      </c>
      <c r="Q37" s="20" t="s">
        <v>981</v>
      </c>
      <c r="R37"/>
      <c r="S37" s="175"/>
      <c r="T37"/>
      <c r="U37"/>
      <c r="V37"/>
      <c r="W37"/>
      <c r="X37"/>
    </row>
    <row r="38" spans="2:24" ht="12.75">
      <c r="B38" s="20" t="s">
        <v>25</v>
      </c>
      <c r="C38" s="9">
        <v>26828</v>
      </c>
      <c r="D38" s="9">
        <v>100</v>
      </c>
      <c r="E38" s="9">
        <v>210</v>
      </c>
      <c r="F38" s="471">
        <f>C38*D38*E38/1000000</f>
        <v>563.388</v>
      </c>
      <c r="G38" s="471"/>
      <c r="H38" s="471"/>
      <c r="I38" s="471"/>
      <c r="J38" s="471"/>
      <c r="K38" s="472">
        <v>3</v>
      </c>
      <c r="L38" s="9">
        <f>F38*K38/100</f>
        <v>16.90164</v>
      </c>
      <c r="M38" s="9">
        <v>0</v>
      </c>
      <c r="N38" s="425">
        <f>SUM(L38:M38)</f>
        <v>16.90164</v>
      </c>
      <c r="O38" s="425">
        <f>N38*O37/100</f>
        <v>12.1691808</v>
      </c>
      <c r="P38" s="425">
        <f>N38*P37/100</f>
        <v>4.7324592</v>
      </c>
      <c r="Q38" s="425">
        <f>SUM(O38:P38)</f>
        <v>16.90164</v>
      </c>
      <c r="R38"/>
      <c r="S38" s="175">
        <v>422.92</v>
      </c>
      <c r="T38">
        <f>S38*2.7%</f>
        <v>11.418840000000001</v>
      </c>
      <c r="V38"/>
      <c r="W38"/>
      <c r="X38"/>
    </row>
    <row r="39" spans="2:24" ht="12.75">
      <c r="B39" s="20" t="s">
        <v>26</v>
      </c>
      <c r="C39" s="9">
        <v>18700</v>
      </c>
      <c r="D39" s="9">
        <v>150</v>
      </c>
      <c r="E39" s="9">
        <v>220</v>
      </c>
      <c r="F39" s="471">
        <f>C39*D39*E39/1000000</f>
        <v>617.1</v>
      </c>
      <c r="G39" s="471"/>
      <c r="H39" s="471"/>
      <c r="I39" s="471"/>
      <c r="J39" s="471"/>
      <c r="K39" s="472">
        <v>3</v>
      </c>
      <c r="L39" s="9">
        <f>F39*K39/100</f>
        <v>18.513</v>
      </c>
      <c r="M39" s="9">
        <v>0</v>
      </c>
      <c r="N39" s="425">
        <f>SUM(L39:M39)</f>
        <v>18.513</v>
      </c>
      <c r="O39" s="425">
        <f>N39*O37/100</f>
        <v>13.329360000000001</v>
      </c>
      <c r="P39" s="425">
        <f>N39*P37/100</f>
        <v>5.1836400000000005</v>
      </c>
      <c r="Q39" s="425">
        <f>SUM(O39:P39)</f>
        <v>18.513</v>
      </c>
      <c r="R39"/>
      <c r="S39" s="175"/>
      <c r="T39"/>
      <c r="U39"/>
      <c r="V39"/>
      <c r="W39"/>
      <c r="X39"/>
    </row>
    <row r="40" spans="2:24" ht="12.75">
      <c r="B40" s="473"/>
      <c r="C40" s="474"/>
      <c r="D40" s="474"/>
      <c r="E40" s="474"/>
      <c r="F40" s="474"/>
      <c r="G40" s="474"/>
      <c r="H40" s="474"/>
      <c r="I40" s="474"/>
      <c r="J40" s="474"/>
      <c r="K40" s="474"/>
      <c r="L40" s="474">
        <f>SUM(L38:L39)</f>
        <v>35.414640000000006</v>
      </c>
      <c r="M40" s="474">
        <f>SUM(M38:M39)</f>
        <v>0</v>
      </c>
      <c r="N40" s="474">
        <f>SUM(N38:N39)</f>
        <v>35.414640000000006</v>
      </c>
      <c r="O40" s="475">
        <f>O38+O39</f>
        <v>25.4985408</v>
      </c>
      <c r="P40" s="475">
        <f>P38+P39</f>
        <v>9.916099200000001</v>
      </c>
      <c r="Q40" s="475">
        <f>Q38+Q39</f>
        <v>35.414640000000006</v>
      </c>
      <c r="R40"/>
      <c r="S40" s="175"/>
      <c r="T40"/>
      <c r="U40"/>
      <c r="V40"/>
      <c r="W40"/>
      <c r="X40"/>
    </row>
    <row r="41" spans="2:24" ht="15">
      <c r="B41" s="31" t="s">
        <v>128</v>
      </c>
      <c r="C41" s="476" t="s">
        <v>174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31">
        <v>72</v>
      </c>
      <c r="P41" s="31">
        <v>28</v>
      </c>
      <c r="Q41" s="9"/>
      <c r="R41"/>
      <c r="S41" s="175"/>
      <c r="T41"/>
      <c r="U41"/>
      <c r="V41"/>
      <c r="W41"/>
      <c r="X41"/>
    </row>
    <row r="42" spans="2:24" ht="12.75">
      <c r="B42" s="20" t="s">
        <v>25</v>
      </c>
      <c r="C42" s="9">
        <f>C38</f>
        <v>26828</v>
      </c>
      <c r="D42" s="9">
        <v>2.69</v>
      </c>
      <c r="E42" s="9">
        <v>210</v>
      </c>
      <c r="F42" s="31">
        <f>C42*D42*E42/100000</f>
        <v>151.551372</v>
      </c>
      <c r="G42" s="31"/>
      <c r="H42" s="31"/>
      <c r="I42" s="31"/>
      <c r="J42" s="31"/>
      <c r="K42" s="9"/>
      <c r="L42" s="9"/>
      <c r="M42" s="31">
        <f>C42*K42*L42/100000</f>
        <v>0</v>
      </c>
      <c r="N42" s="9">
        <f>F42+M42</f>
        <v>151.551372</v>
      </c>
      <c r="O42" s="425">
        <f>N42*O37/100</f>
        <v>109.11698783999998</v>
      </c>
      <c r="P42" s="425">
        <f>N42*P37/100</f>
        <v>42.43438416</v>
      </c>
      <c r="Q42" s="425">
        <f>SUM(O42:P42)</f>
        <v>151.551372</v>
      </c>
      <c r="R42"/>
      <c r="S42" s="175"/>
      <c r="T42"/>
      <c r="U42" s="477">
        <v>4.13</v>
      </c>
      <c r="V42" s="477">
        <f>U42*60%</f>
        <v>2.4779999999999998</v>
      </c>
      <c r="W42" s="477">
        <f>U42-V42</f>
        <v>1.6520000000000001</v>
      </c>
      <c r="X42"/>
    </row>
    <row r="43" spans="2:24" ht="12.75">
      <c r="B43" s="20" t="s">
        <v>26</v>
      </c>
      <c r="C43" s="9">
        <f>C39</f>
        <v>18700</v>
      </c>
      <c r="D43" s="9">
        <v>4.03</v>
      </c>
      <c r="E43" s="9">
        <v>220</v>
      </c>
      <c r="F43" s="31">
        <f>C43*D43*E43/100000</f>
        <v>165.7942</v>
      </c>
      <c r="G43" s="31"/>
      <c r="H43" s="31"/>
      <c r="I43" s="31"/>
      <c r="J43" s="31"/>
      <c r="K43" s="9"/>
      <c r="L43" s="9"/>
      <c r="M43" s="31">
        <f>C43*K43*L43/100000</f>
        <v>0</v>
      </c>
      <c r="N43" s="9">
        <f>F43+M43</f>
        <v>165.7942</v>
      </c>
      <c r="O43" s="425">
        <f>N43*O41/100</f>
        <v>119.371824</v>
      </c>
      <c r="P43" s="425">
        <f>N43*P41/100</f>
        <v>46.42237599999999</v>
      </c>
      <c r="Q43" s="425">
        <f>SUM(O43:P43)</f>
        <v>165.7942</v>
      </c>
      <c r="R43"/>
      <c r="S43" s="175"/>
      <c r="T43"/>
      <c r="U43" s="477">
        <v>6.18</v>
      </c>
      <c r="V43" s="477">
        <f>U43*60%</f>
        <v>3.7079999999999997</v>
      </c>
      <c r="W43" s="477">
        <f>U43-V43</f>
        <v>2.472</v>
      </c>
      <c r="X43"/>
    </row>
    <row r="44" spans="2:24" ht="12.75">
      <c r="B44" s="29"/>
      <c r="C44" s="478"/>
      <c r="D44" s="478"/>
      <c r="E44" s="478"/>
      <c r="F44" s="479">
        <f>SUM(F42:F43)</f>
        <v>317.34557199999995</v>
      </c>
      <c r="G44" s="479"/>
      <c r="H44" s="479"/>
      <c r="I44" s="479"/>
      <c r="J44" s="479"/>
      <c r="K44" s="478"/>
      <c r="L44" s="478"/>
      <c r="M44" s="479"/>
      <c r="N44" s="478"/>
      <c r="O44" s="480">
        <f>O42+O43</f>
        <v>228.48881183999998</v>
      </c>
      <c r="P44" s="480">
        <f>P42+P43</f>
        <v>88.85676016</v>
      </c>
      <c r="Q44" s="480">
        <f>Q42+Q43</f>
        <v>317.34557199999995</v>
      </c>
      <c r="R44"/>
      <c r="S44" s="175"/>
      <c r="T44"/>
      <c r="U44"/>
      <c r="V44"/>
      <c r="W44"/>
      <c r="X44"/>
    </row>
    <row r="45" spans="2:24" ht="15">
      <c r="B45" s="31" t="s">
        <v>128</v>
      </c>
      <c r="C45" s="476" t="s">
        <v>104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31">
        <v>72</v>
      </c>
      <c r="P45" s="31">
        <v>28</v>
      </c>
      <c r="Q45" s="9"/>
      <c r="R45"/>
      <c r="S45" s="175"/>
      <c r="T45"/>
      <c r="U45"/>
      <c r="V45"/>
      <c r="W45"/>
      <c r="X45"/>
    </row>
    <row r="46" spans="2:24" ht="12.75">
      <c r="B46" s="20" t="s">
        <v>25</v>
      </c>
      <c r="C46" s="9">
        <f>C38</f>
        <v>26828</v>
      </c>
      <c r="D46" s="9">
        <v>1.79</v>
      </c>
      <c r="E46" s="9">
        <v>210</v>
      </c>
      <c r="F46" s="31">
        <f>C46*D46*E46/100000</f>
        <v>100.84645200000001</v>
      </c>
      <c r="G46" s="31"/>
      <c r="H46" s="31"/>
      <c r="I46" s="31"/>
      <c r="J46" s="31"/>
      <c r="K46" s="9"/>
      <c r="L46" s="9"/>
      <c r="M46" s="31"/>
      <c r="N46" s="9"/>
      <c r="O46" s="425">
        <f>F46*O45/100</f>
        <v>72.60944544</v>
      </c>
      <c r="P46" s="425">
        <f>F46*P45/100</f>
        <v>28.237006560000005</v>
      </c>
      <c r="Q46" s="425">
        <f>SUM(O46:P46)</f>
        <v>100.846452</v>
      </c>
      <c r="R46"/>
      <c r="S46" s="175"/>
      <c r="T46"/>
      <c r="U46"/>
      <c r="V46"/>
      <c r="W46"/>
      <c r="X46"/>
    </row>
    <row r="47" spans="2:24" ht="12.75">
      <c r="B47" s="20" t="s">
        <v>26</v>
      </c>
      <c r="C47" s="9">
        <f>C39</f>
        <v>18700</v>
      </c>
      <c r="D47" s="9">
        <v>2.68</v>
      </c>
      <c r="E47" s="9">
        <v>220</v>
      </c>
      <c r="F47" s="31">
        <f>C47*D47*E47/100000</f>
        <v>110.2552</v>
      </c>
      <c r="G47" s="31"/>
      <c r="H47" s="31"/>
      <c r="I47" s="31"/>
      <c r="J47" s="31"/>
      <c r="K47" s="9"/>
      <c r="L47" s="9"/>
      <c r="M47" s="31"/>
      <c r="N47" s="9"/>
      <c r="O47" s="425">
        <f>F47*O45/100</f>
        <v>79.38374400000001</v>
      </c>
      <c r="P47" s="425">
        <f>F47*P45/100</f>
        <v>30.871456</v>
      </c>
      <c r="Q47" s="425">
        <f>SUM(O47:P47)</f>
        <v>110.2552</v>
      </c>
      <c r="R47">
        <f>D42+D46</f>
        <v>4.48</v>
      </c>
      <c r="S47" s="175"/>
      <c r="T47"/>
      <c r="U47"/>
      <c r="V47"/>
      <c r="W47"/>
      <c r="X47"/>
    </row>
    <row r="48" spans="2:24" ht="12.75">
      <c r="B48" s="20"/>
      <c r="C48" s="9"/>
      <c r="D48" s="9"/>
      <c r="E48" s="9"/>
      <c r="F48" s="31">
        <f>SUM(F46:F47)</f>
        <v>211.101652</v>
      </c>
      <c r="G48" s="31"/>
      <c r="H48" s="31"/>
      <c r="I48" s="31"/>
      <c r="J48" s="31"/>
      <c r="K48" s="9"/>
      <c r="L48" s="9"/>
      <c r="M48" s="31"/>
      <c r="N48" s="9"/>
      <c r="O48" s="481">
        <f>O46+O47</f>
        <v>151.99318944</v>
      </c>
      <c r="P48" s="481">
        <f>P46+P47</f>
        <v>59.10846256000001</v>
      </c>
      <c r="Q48" s="481">
        <f>Q46+Q47</f>
        <v>211.101652</v>
      </c>
      <c r="R48">
        <f>D43+D47</f>
        <v>6.710000000000001</v>
      </c>
      <c r="S48" s="175"/>
      <c r="T48"/>
      <c r="U48">
        <v>4.48</v>
      </c>
      <c r="V48">
        <v>2.69</v>
      </c>
      <c r="W48">
        <v>1.79</v>
      </c>
      <c r="X48">
        <f>V48+W48-8.9</f>
        <v>-4.42</v>
      </c>
    </row>
    <row r="49" spans="2:24" ht="12.75">
      <c r="B49" s="20"/>
      <c r="C49" s="9"/>
      <c r="D49" s="9"/>
      <c r="E49" s="9"/>
      <c r="F49" s="31"/>
      <c r="G49" s="31"/>
      <c r="H49" s="31"/>
      <c r="I49" s="31"/>
      <c r="J49" s="31"/>
      <c r="K49" s="9"/>
      <c r="L49" s="9"/>
      <c r="M49" s="31"/>
      <c r="N49" s="9"/>
      <c r="O49" s="481"/>
      <c r="P49" s="481"/>
      <c r="Q49" s="481"/>
      <c r="R49"/>
      <c r="S49" s="175"/>
      <c r="T49"/>
      <c r="U49">
        <v>6.71</v>
      </c>
      <c r="V49">
        <v>4.03</v>
      </c>
      <c r="W49">
        <v>2.68</v>
      </c>
      <c r="X49">
        <f>V49+W49-11.4</f>
        <v>-4.6899999999999995</v>
      </c>
    </row>
    <row r="50" spans="2:24" ht="15">
      <c r="B50" s="31" t="s">
        <v>128</v>
      </c>
      <c r="C50" s="476" t="s">
        <v>104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31">
        <v>72</v>
      </c>
      <c r="P50" s="31">
        <v>28</v>
      </c>
      <c r="Q50" s="9"/>
      <c r="R50"/>
      <c r="S50" s="175"/>
      <c r="T50"/>
      <c r="U50"/>
      <c r="V50"/>
      <c r="W50"/>
      <c r="X50"/>
    </row>
    <row r="51" spans="2:24" ht="12.75">
      <c r="B51" s="20" t="s">
        <v>25</v>
      </c>
      <c r="C51" s="9">
        <f>C46</f>
        <v>26828</v>
      </c>
      <c r="D51" s="9">
        <v>4.87</v>
      </c>
      <c r="E51" s="9">
        <v>210</v>
      </c>
      <c r="F51" s="31">
        <f>C51*D51*E51/100000</f>
        <v>274.369956</v>
      </c>
      <c r="G51" s="31"/>
      <c r="H51" s="31"/>
      <c r="I51" s="31"/>
      <c r="J51" s="31"/>
      <c r="K51" s="9"/>
      <c r="L51" s="9"/>
      <c r="M51" s="31"/>
      <c r="N51" s="9"/>
      <c r="O51" s="425">
        <f>F51*O50/100</f>
        <v>197.54636832</v>
      </c>
      <c r="P51" s="425">
        <f>F51*P50/100</f>
        <v>76.82358768</v>
      </c>
      <c r="Q51" s="425">
        <f>SUM(O51:P51)</f>
        <v>274.369956</v>
      </c>
      <c r="R51"/>
      <c r="S51" s="175"/>
      <c r="T51" t="s">
        <v>1005</v>
      </c>
      <c r="U51"/>
      <c r="V51"/>
      <c r="W51"/>
      <c r="X51"/>
    </row>
    <row r="52" spans="2:24" ht="12.75">
      <c r="B52" s="20" t="s">
        <v>26</v>
      </c>
      <c r="C52" s="9">
        <f>C47</f>
        <v>18700</v>
      </c>
      <c r="D52" s="9">
        <v>4.84</v>
      </c>
      <c r="E52" s="9">
        <v>220</v>
      </c>
      <c r="F52" s="31">
        <f>C52*D52*E52/100000</f>
        <v>199.1176</v>
      </c>
      <c r="G52" s="31"/>
      <c r="H52" s="31"/>
      <c r="I52" s="31"/>
      <c r="J52" s="31"/>
      <c r="K52" s="9"/>
      <c r="L52" s="9"/>
      <c r="M52" s="31"/>
      <c r="N52" s="9"/>
      <c r="O52" s="425">
        <f>F52*O50/100</f>
        <v>143.364672</v>
      </c>
      <c r="P52" s="425">
        <f>F52*P50/100</f>
        <v>55.752928000000004</v>
      </c>
      <c r="Q52" s="425">
        <f>SUM(O52:P52)</f>
        <v>199.1176</v>
      </c>
      <c r="R52"/>
      <c r="S52" s="175"/>
      <c r="T52"/>
      <c r="U52">
        <v>4.48</v>
      </c>
      <c r="V52">
        <v>2.69</v>
      </c>
      <c r="W52">
        <v>1.79</v>
      </c>
      <c r="X52">
        <f>V52+W52-9.35</f>
        <v>-4.869999999999999</v>
      </c>
    </row>
    <row r="53" spans="2:24" ht="12.75">
      <c r="B53" s="20"/>
      <c r="C53" s="9"/>
      <c r="D53" s="9"/>
      <c r="E53" s="9"/>
      <c r="F53" s="31">
        <f>SUM(F51:F52)</f>
        <v>473.48755600000004</v>
      </c>
      <c r="G53" s="31"/>
      <c r="H53" s="31"/>
      <c r="I53" s="31"/>
      <c r="J53" s="31"/>
      <c r="K53" s="9"/>
      <c r="L53" s="9"/>
      <c r="M53" s="31"/>
      <c r="N53" s="9"/>
      <c r="O53" s="481">
        <f>O51+O52</f>
        <v>340.91104032</v>
      </c>
      <c r="P53" s="481">
        <f>P51+P52</f>
        <v>132.57651568</v>
      </c>
      <c r="Q53" s="481">
        <f>Q51+Q52</f>
        <v>473.48755600000004</v>
      </c>
      <c r="R53"/>
      <c r="S53" s="175"/>
      <c r="T53"/>
      <c r="U53">
        <v>6.71</v>
      </c>
      <c r="V53">
        <v>4.03</v>
      </c>
      <c r="W53">
        <v>2.68</v>
      </c>
      <c r="X53">
        <f>V53+W53-11.55</f>
        <v>-4.84</v>
      </c>
    </row>
    <row r="54" spans="2:24" ht="12.75">
      <c r="B54" s="20"/>
      <c r="C54" s="9"/>
      <c r="D54" s="9"/>
      <c r="E54" s="9"/>
      <c r="F54" s="31"/>
      <c r="G54" s="31"/>
      <c r="H54" s="31"/>
      <c r="I54" s="31"/>
      <c r="J54" s="31"/>
      <c r="K54" s="9"/>
      <c r="L54" s="9"/>
      <c r="M54" s="31"/>
      <c r="N54" s="9"/>
      <c r="O54" s="9"/>
      <c r="P54" s="9"/>
      <c r="Q54" s="9"/>
      <c r="R54" s="477">
        <f>O44+O48</f>
        <v>380.48200127999996</v>
      </c>
      <c r="S54" s="477">
        <f>P44+P48</f>
        <v>147.96522271999999</v>
      </c>
      <c r="T54"/>
      <c r="U54"/>
      <c r="V54"/>
      <c r="W54"/>
      <c r="X54"/>
    </row>
    <row r="55" spans="2:24" ht="12.75">
      <c r="B55" s="31" t="s">
        <v>982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31">
        <v>72</v>
      </c>
      <c r="P55" s="31">
        <v>28</v>
      </c>
      <c r="Q55" s="9"/>
      <c r="R55"/>
      <c r="S55" s="175"/>
      <c r="T55"/>
      <c r="U55"/>
      <c r="V55"/>
      <c r="W55"/>
      <c r="X55"/>
    </row>
    <row r="56" spans="2:24" ht="12.75">
      <c r="B56" s="20" t="s">
        <v>25</v>
      </c>
      <c r="C56" s="471">
        <f>F38</f>
        <v>563.388</v>
      </c>
      <c r="D56" s="482">
        <v>750</v>
      </c>
      <c r="E56" s="471">
        <f>C56*D56/100000</f>
        <v>4.22541</v>
      </c>
      <c r="F56" s="9"/>
      <c r="G56" s="9"/>
      <c r="H56" s="9"/>
      <c r="I56" s="9"/>
      <c r="J56" s="9"/>
      <c r="K56" s="9"/>
      <c r="L56" s="9"/>
      <c r="M56" s="9"/>
      <c r="N56" s="9"/>
      <c r="O56" s="425">
        <f>E56*O55/100</f>
        <v>3.0422952</v>
      </c>
      <c r="P56" s="425">
        <f>E56*P55/100</f>
        <v>1.1831148</v>
      </c>
      <c r="Q56" s="425">
        <f>SUM(O56:P56)</f>
        <v>4.22541</v>
      </c>
      <c r="R56"/>
      <c r="S56" s="175"/>
      <c r="T56"/>
      <c r="U56"/>
      <c r="V56"/>
      <c r="W56"/>
      <c r="X56"/>
    </row>
    <row r="57" spans="2:24" ht="12.75">
      <c r="B57" s="20" t="s">
        <v>26</v>
      </c>
      <c r="C57" s="471">
        <f>F39</f>
        <v>617.1</v>
      </c>
      <c r="D57" s="482">
        <v>750</v>
      </c>
      <c r="E57" s="471">
        <f>C57*D57/100000</f>
        <v>4.62825</v>
      </c>
      <c r="F57" s="9"/>
      <c r="G57" s="9"/>
      <c r="H57" s="9"/>
      <c r="I57" s="9"/>
      <c r="J57" s="9"/>
      <c r="K57" s="9"/>
      <c r="L57" s="9"/>
      <c r="M57" s="9"/>
      <c r="N57" s="9"/>
      <c r="O57" s="425">
        <f>E57*O55/100</f>
        <v>3.3323400000000003</v>
      </c>
      <c r="P57" s="425">
        <f>E57*P55/100</f>
        <v>1.2959100000000001</v>
      </c>
      <c r="Q57" s="425">
        <f>SUM(O57:P57)</f>
        <v>4.62825</v>
      </c>
      <c r="R57"/>
      <c r="S57" s="204" t="s">
        <v>127</v>
      </c>
      <c r="T57" s="477">
        <f>C15+D15</f>
        <v>16.90164</v>
      </c>
      <c r="U57" s="477">
        <f>L15+M15</f>
        <v>18.513</v>
      </c>
      <c r="V57"/>
      <c r="W57"/>
      <c r="X57"/>
    </row>
    <row r="58" spans="2:24" ht="25.5">
      <c r="B58" s="9"/>
      <c r="C58" s="9"/>
      <c r="D58" s="9"/>
      <c r="E58" s="471">
        <f>E56+E57</f>
        <v>8.853660000000001</v>
      </c>
      <c r="F58" s="9"/>
      <c r="G58" s="9"/>
      <c r="H58" s="9"/>
      <c r="I58" s="9"/>
      <c r="J58" s="9"/>
      <c r="K58" s="9"/>
      <c r="L58" s="9"/>
      <c r="M58" s="9"/>
      <c r="N58" s="9"/>
      <c r="O58" s="481">
        <f>O56+O57</f>
        <v>6.3746352</v>
      </c>
      <c r="P58" s="481">
        <f>P56+P57</f>
        <v>2.4790248000000004</v>
      </c>
      <c r="Q58" s="481">
        <f>Q56+Q57</f>
        <v>8.853660000000001</v>
      </c>
      <c r="R58"/>
      <c r="S58" s="206" t="s">
        <v>480</v>
      </c>
      <c r="T58" s="477">
        <f>C16+D16</f>
        <v>151.551372</v>
      </c>
      <c r="U58" s="477">
        <f>L16+M16</f>
        <v>165.7942</v>
      </c>
      <c r="V58"/>
      <c r="W58"/>
      <c r="X58"/>
    </row>
    <row r="59" spans="2:24" ht="63.75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31"/>
      <c r="P59" s="31"/>
      <c r="Q59" s="9"/>
      <c r="R59"/>
      <c r="S59" s="206" t="s">
        <v>131</v>
      </c>
      <c r="T59" s="477">
        <f>C17+D17</f>
        <v>33.36</v>
      </c>
      <c r="U59" s="477">
        <f>L17+M17</f>
        <v>28.5</v>
      </c>
      <c r="V59"/>
      <c r="W59"/>
      <c r="X59"/>
    </row>
    <row r="60" spans="2:24" ht="51"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/>
      <c r="S60" s="206" t="s">
        <v>129</v>
      </c>
      <c r="T60" s="477">
        <f>C18+D18</f>
        <v>4.22541</v>
      </c>
      <c r="U60" s="477">
        <f>L18+M18</f>
        <v>4.62825</v>
      </c>
      <c r="V60"/>
      <c r="W60"/>
      <c r="X60"/>
    </row>
    <row r="61" spans="2:24" ht="12.75">
      <c r="B61" s="400"/>
      <c r="C61" s="487"/>
      <c r="D61" s="487"/>
      <c r="E61" s="487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01"/>
      <c r="R61"/>
      <c r="S61" s="175" t="s">
        <v>130</v>
      </c>
      <c r="T61" s="477">
        <f>(T57+T58+T59+T60)*2.7%</f>
        <v>5.563037394000001</v>
      </c>
      <c r="U61" s="477">
        <f>(U57+U58+U59+U60)*2.7%</f>
        <v>5.870757150000001</v>
      </c>
      <c r="V61"/>
      <c r="W61"/>
      <c r="X61"/>
    </row>
    <row r="62" spans="2:24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/>
      <c r="S62" s="175"/>
      <c r="T62">
        <f>SUM(T57:T61)</f>
        <v>211.60145939400002</v>
      </c>
      <c r="U62"/>
      <c r="V62"/>
      <c r="W62"/>
      <c r="X62"/>
    </row>
    <row r="63" spans="2:24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/>
      <c r="S63" s="175"/>
      <c r="T63"/>
      <c r="U63"/>
      <c r="V63"/>
      <c r="W63"/>
      <c r="X63"/>
    </row>
    <row r="64" spans="2:24" ht="12.75">
      <c r="B64" s="186" t="s">
        <v>131</v>
      </c>
      <c r="C64" s="9"/>
      <c r="D64" s="9"/>
      <c r="E64" s="20" t="s">
        <v>983</v>
      </c>
      <c r="F64" s="20" t="s">
        <v>18</v>
      </c>
      <c r="G64" s="20"/>
      <c r="H64" s="20"/>
      <c r="I64" s="20"/>
      <c r="J64" s="20"/>
      <c r="K64" s="9"/>
      <c r="L64" s="9"/>
      <c r="M64" s="9"/>
      <c r="N64" s="9"/>
      <c r="O64" s="31">
        <v>72</v>
      </c>
      <c r="P64" s="31">
        <v>28</v>
      </c>
      <c r="Q64" s="9"/>
      <c r="R64"/>
      <c r="S64" s="175"/>
      <c r="T64"/>
      <c r="U64"/>
      <c r="V64"/>
      <c r="W64"/>
      <c r="X64"/>
    </row>
    <row r="65" spans="2:24" ht="12.75">
      <c r="B65" s="20" t="s">
        <v>25</v>
      </c>
      <c r="C65" s="9">
        <v>556</v>
      </c>
      <c r="D65" s="9">
        <v>600</v>
      </c>
      <c r="E65" s="9">
        <v>10</v>
      </c>
      <c r="F65" s="9">
        <f>C65*D65*E65/100000</f>
        <v>33.36</v>
      </c>
      <c r="G65" s="9"/>
      <c r="H65" s="9"/>
      <c r="I65" s="9"/>
      <c r="J65" s="9"/>
      <c r="K65" s="9"/>
      <c r="L65" s="9"/>
      <c r="M65" s="9"/>
      <c r="N65" s="9"/>
      <c r="O65" s="425">
        <f>F65*O64/100</f>
        <v>24.0192</v>
      </c>
      <c r="P65" s="425">
        <f>F65*P64/100</f>
        <v>9.3408</v>
      </c>
      <c r="Q65" s="425">
        <f>SUM(O65:P65)</f>
        <v>33.36</v>
      </c>
      <c r="R65"/>
      <c r="S65" s="175"/>
      <c r="T65">
        <v>44.4</v>
      </c>
      <c r="U65"/>
      <c r="V65"/>
      <c r="W65"/>
      <c r="X65"/>
    </row>
    <row r="66" spans="2:24" ht="12.75">
      <c r="B66" s="20" t="s">
        <v>26</v>
      </c>
      <c r="C66" s="9">
        <v>475</v>
      </c>
      <c r="D66" s="9">
        <v>600</v>
      </c>
      <c r="E66" s="9">
        <v>10</v>
      </c>
      <c r="F66" s="9">
        <f>C66*D66*E66/100000</f>
        <v>28.5</v>
      </c>
      <c r="G66" s="9"/>
      <c r="H66" s="9"/>
      <c r="I66" s="9"/>
      <c r="J66" s="9"/>
      <c r="K66" s="9"/>
      <c r="L66" s="9"/>
      <c r="M66" s="9"/>
      <c r="N66" s="9"/>
      <c r="O66" s="425">
        <f>F66*O64/100</f>
        <v>20.52</v>
      </c>
      <c r="P66" s="425">
        <f>F66*P64/100</f>
        <v>7.98</v>
      </c>
      <c r="Q66" s="425">
        <f>SUM(O66:P66)</f>
        <v>28.5</v>
      </c>
      <c r="R66"/>
      <c r="S66" s="175"/>
      <c r="T66">
        <v>10.2</v>
      </c>
      <c r="U66"/>
      <c r="V66"/>
      <c r="W66"/>
      <c r="X66"/>
    </row>
    <row r="67" spans="15:20" ht="12.75">
      <c r="O67" s="189">
        <f>O65+O66</f>
        <v>44.5392</v>
      </c>
      <c r="P67" s="189">
        <f>P65+P66</f>
        <v>17.3208</v>
      </c>
      <c r="Q67" s="189">
        <f>Q65+Q66</f>
        <v>61.86</v>
      </c>
      <c r="R67" s="483">
        <f>Q40+Q44+Q48+Q58+Q60+Q67</f>
        <v>634.575524</v>
      </c>
      <c r="T67" s="483">
        <f>Q40+Q44+Q58+Q60+Q67</f>
        <v>423.473872</v>
      </c>
    </row>
    <row r="68" spans="18:20" ht="12.75">
      <c r="R68" s="483"/>
      <c r="T68" s="483"/>
    </row>
    <row r="69" spans="18:20" ht="12.75">
      <c r="R69" s="483"/>
      <c r="T69" s="483"/>
    </row>
    <row r="70" spans="2:24" ht="12.75">
      <c r="B70" s="186" t="s">
        <v>131</v>
      </c>
      <c r="C70" s="9"/>
      <c r="D70" s="9"/>
      <c r="E70" s="20" t="s">
        <v>983</v>
      </c>
      <c r="F70" s="20" t="s">
        <v>18</v>
      </c>
      <c r="G70" s="20"/>
      <c r="H70" s="20"/>
      <c r="I70" s="20"/>
      <c r="J70" s="20"/>
      <c r="K70" s="9"/>
      <c r="L70" s="9"/>
      <c r="M70" s="9"/>
      <c r="N70" s="9"/>
      <c r="O70" s="31">
        <v>72</v>
      </c>
      <c r="P70" s="31">
        <v>28</v>
      </c>
      <c r="Q70" s="9"/>
      <c r="R70"/>
      <c r="S70" s="175"/>
      <c r="T70"/>
      <c r="U70"/>
      <c r="V70"/>
      <c r="W70"/>
      <c r="X70"/>
    </row>
    <row r="71" spans="2:24" ht="12.75">
      <c r="B71" s="20" t="s">
        <v>25</v>
      </c>
      <c r="C71" s="9">
        <v>556</v>
      </c>
      <c r="D71" s="9">
        <v>400</v>
      </c>
      <c r="E71" s="9">
        <v>10</v>
      </c>
      <c r="F71" s="9">
        <f>C71*D71*E71/100000</f>
        <v>22.24</v>
      </c>
      <c r="G71" s="9"/>
      <c r="H71" s="9"/>
      <c r="I71" s="9"/>
      <c r="J71" s="9"/>
      <c r="K71" s="9"/>
      <c r="L71" s="9"/>
      <c r="M71" s="9"/>
      <c r="N71" s="9"/>
      <c r="O71" s="425">
        <f>F71*O70/100</f>
        <v>16.0128</v>
      </c>
      <c r="P71" s="425">
        <f>F71*P70/100</f>
        <v>6.227199999999999</v>
      </c>
      <c r="Q71" s="425">
        <f>SUM(O71:P71)</f>
        <v>22.24</v>
      </c>
      <c r="R71"/>
      <c r="S71" s="175"/>
      <c r="T71">
        <v>44.4</v>
      </c>
      <c r="U71"/>
      <c r="V71"/>
      <c r="W71"/>
      <c r="X71"/>
    </row>
    <row r="72" spans="2:24" ht="12.75">
      <c r="B72" s="20" t="s">
        <v>26</v>
      </c>
      <c r="C72" s="9">
        <v>475</v>
      </c>
      <c r="D72" s="9">
        <v>400</v>
      </c>
      <c r="E72" s="9">
        <v>10</v>
      </c>
      <c r="F72" s="9">
        <f>C72*D72*E72/100000</f>
        <v>19</v>
      </c>
      <c r="G72" s="9"/>
      <c r="H72" s="9"/>
      <c r="I72" s="9"/>
      <c r="J72" s="9"/>
      <c r="K72" s="9"/>
      <c r="L72" s="9"/>
      <c r="M72" s="9"/>
      <c r="N72" s="9"/>
      <c r="O72" s="425">
        <f>F72*O70/100</f>
        <v>13.68</v>
      </c>
      <c r="P72" s="425">
        <f>F72*P70/100</f>
        <v>5.32</v>
      </c>
      <c r="Q72" s="425">
        <f>SUM(O72:P72)</f>
        <v>19</v>
      </c>
      <c r="R72"/>
      <c r="S72" s="175"/>
      <c r="T72">
        <v>10.2</v>
      </c>
      <c r="U72"/>
      <c r="V72"/>
      <c r="W72"/>
      <c r="X72"/>
    </row>
    <row r="73" spans="15:20" ht="12.75">
      <c r="O73" s="189">
        <f>O71+O72</f>
        <v>29.6928</v>
      </c>
      <c r="P73" s="189">
        <f>P71+P72</f>
        <v>11.5472</v>
      </c>
      <c r="Q73" s="189">
        <f>Q71+Q72</f>
        <v>41.239999999999995</v>
      </c>
      <c r="R73" s="483">
        <f>Q46+Q55+Q59+Q64+Q66+Q73</f>
        <v>170.586452</v>
      </c>
      <c r="T73" s="483">
        <f>Q46+Q55+Q64+Q66+Q73</f>
        <v>170.586452</v>
      </c>
    </row>
    <row r="74" spans="18:20" ht="12.75">
      <c r="R74" s="483"/>
      <c r="T74" s="483"/>
    </row>
    <row r="75" spans="2:20" ht="12.75">
      <c r="B75" s="186" t="s">
        <v>989</v>
      </c>
      <c r="C75" s="9"/>
      <c r="D75" s="9"/>
      <c r="E75" s="20" t="s">
        <v>983</v>
      </c>
      <c r="F75" s="20" t="s">
        <v>18</v>
      </c>
      <c r="G75" s="20"/>
      <c r="H75" s="20"/>
      <c r="I75" s="20"/>
      <c r="J75" s="20"/>
      <c r="K75" s="9"/>
      <c r="L75" s="9"/>
      <c r="M75" s="9"/>
      <c r="N75" s="9"/>
      <c r="O75" s="31">
        <v>72</v>
      </c>
      <c r="P75" s="31">
        <v>28</v>
      </c>
      <c r="Q75" s="9"/>
      <c r="R75"/>
      <c r="T75" s="483"/>
    </row>
    <row r="76" spans="2:20" ht="12.75">
      <c r="B76" s="20" t="s">
        <v>25</v>
      </c>
      <c r="C76" s="9"/>
      <c r="D76" s="9"/>
      <c r="E76" s="9"/>
      <c r="F76" s="9">
        <v>5.55</v>
      </c>
      <c r="G76" s="9"/>
      <c r="H76" s="9"/>
      <c r="I76" s="9"/>
      <c r="J76" s="9"/>
      <c r="K76" s="9"/>
      <c r="L76" s="9"/>
      <c r="M76" s="9"/>
      <c r="N76" s="9"/>
      <c r="O76" s="425">
        <f>F76*O75/100</f>
        <v>3.9959999999999996</v>
      </c>
      <c r="P76" s="425">
        <f>F76*P75/100</f>
        <v>1.554</v>
      </c>
      <c r="Q76" s="425">
        <f>SUM(O76:P76)</f>
        <v>5.55</v>
      </c>
      <c r="R76"/>
      <c r="T76" s="483"/>
    </row>
    <row r="77" spans="2:20" ht="12.75">
      <c r="B77" s="20" t="s">
        <v>26</v>
      </c>
      <c r="C77" s="9"/>
      <c r="D77" s="9"/>
      <c r="E77" s="9"/>
      <c r="F77" s="9">
        <v>5.87</v>
      </c>
      <c r="G77" s="9"/>
      <c r="H77" s="9"/>
      <c r="I77" s="9"/>
      <c r="J77" s="9"/>
      <c r="K77" s="9"/>
      <c r="L77" s="9"/>
      <c r="M77" s="9"/>
      <c r="N77" s="9"/>
      <c r="O77" s="425">
        <f>F77*O75/100</f>
        <v>4.2264</v>
      </c>
      <c r="P77" s="425">
        <f>F77*P75/100</f>
        <v>1.6436000000000002</v>
      </c>
      <c r="Q77" s="425">
        <f>SUM(O77:P77)</f>
        <v>5.87</v>
      </c>
      <c r="R77"/>
      <c r="T77" s="483"/>
    </row>
    <row r="78" spans="15:20" ht="12.75">
      <c r="O78" s="189">
        <f>O76+O77</f>
        <v>8.2224</v>
      </c>
      <c r="P78" s="189">
        <f>P76+P77</f>
        <v>3.1976000000000004</v>
      </c>
      <c r="Q78" s="189">
        <f>Q76+Q77</f>
        <v>11.42</v>
      </c>
      <c r="R78" s="483">
        <f>Q56+Q60+Q64+Q69+Q71+Q78</f>
        <v>37.88541</v>
      </c>
      <c r="T78" s="483"/>
    </row>
    <row r="79" spans="18:20" ht="12.75">
      <c r="R79" s="483"/>
      <c r="T79" s="483"/>
    </row>
    <row r="80" spans="2:20" ht="12.75">
      <c r="B80" s="202" t="s">
        <v>984</v>
      </c>
      <c r="C80" s="205"/>
      <c r="D80" s="205" t="s">
        <v>985</v>
      </c>
      <c r="E80" s="205"/>
      <c r="T80" s="483">
        <f>T65+T66+T67</f>
        <v>478.07387199999994</v>
      </c>
    </row>
    <row r="81" spans="2:20" ht="12.75">
      <c r="B81" s="205" t="s">
        <v>986</v>
      </c>
      <c r="C81" s="205"/>
      <c r="D81" s="205"/>
      <c r="E81" s="205"/>
      <c r="O81" s="189">
        <v>9.94</v>
      </c>
      <c r="P81" s="189">
        <v>3.86</v>
      </c>
      <c r="Q81" s="189">
        <f>O81+P81</f>
        <v>13.799999999999999</v>
      </c>
      <c r="T81" s="189">
        <v>32.57</v>
      </c>
    </row>
    <row r="82" spans="2:20" ht="12.75">
      <c r="B82" s="205" t="s">
        <v>987</v>
      </c>
      <c r="C82" s="205">
        <v>2</v>
      </c>
      <c r="D82" s="205">
        <v>60000</v>
      </c>
      <c r="E82" s="205">
        <f>C82*D82/100000</f>
        <v>1.2</v>
      </c>
      <c r="O82" s="189">
        <v>3.2</v>
      </c>
      <c r="P82" s="189">
        <v>1.25</v>
      </c>
      <c r="Q82" s="189">
        <f>O82+P82</f>
        <v>4.45</v>
      </c>
      <c r="R82" s="189">
        <f>Q81+Q82</f>
        <v>18.25</v>
      </c>
      <c r="T82" s="483">
        <f>T80-T81</f>
        <v>445.50387199999994</v>
      </c>
    </row>
    <row r="83" spans="2:18" ht="12.75">
      <c r="B83" s="205" t="s">
        <v>988</v>
      </c>
      <c r="C83" s="205">
        <v>9</v>
      </c>
      <c r="D83" s="205">
        <v>60000</v>
      </c>
      <c r="E83" s="205">
        <f>C83*D83/100000</f>
        <v>5.4</v>
      </c>
      <c r="I83" s="31">
        <v>72</v>
      </c>
      <c r="J83" s="31">
        <v>28</v>
      </c>
      <c r="K83" s="9"/>
      <c r="R83" s="483">
        <f>R67+R82</f>
        <v>652.825524</v>
      </c>
    </row>
    <row r="84" spans="2:11" ht="12.75">
      <c r="B84" s="205" t="s">
        <v>925</v>
      </c>
      <c r="C84" s="205">
        <v>11</v>
      </c>
      <c r="D84" s="205">
        <v>60000</v>
      </c>
      <c r="E84" s="205">
        <f>C84*D84/100000</f>
        <v>6.6</v>
      </c>
      <c r="H84" s="189">
        <v>9</v>
      </c>
      <c r="I84" s="425">
        <f>H84*I83/100</f>
        <v>6.48</v>
      </c>
      <c r="J84" s="425">
        <f>H84*J83/100</f>
        <v>2.52</v>
      </c>
      <c r="K84" s="425">
        <f>SUM(I84:J84)</f>
        <v>9</v>
      </c>
    </row>
    <row r="85" spans="2:5" ht="12.75">
      <c r="B85" s="205" t="s">
        <v>926</v>
      </c>
      <c r="C85" s="205">
        <v>1</v>
      </c>
      <c r="D85" s="205">
        <v>60000</v>
      </c>
      <c r="E85" s="205">
        <f>C85*D85/100000</f>
        <v>0.6</v>
      </c>
    </row>
    <row r="86" spans="12:13" ht="12.75">
      <c r="L86" s="189">
        <v>704.64</v>
      </c>
      <c r="M86" s="189">
        <f>L86*5%</f>
        <v>35.232</v>
      </c>
    </row>
    <row r="87" ht="12.75">
      <c r="B87" s="189" t="s">
        <v>133</v>
      </c>
    </row>
    <row r="88" spans="2:10" ht="15">
      <c r="B88" s="205" t="s">
        <v>987</v>
      </c>
      <c r="C88" s="84">
        <v>24</v>
      </c>
      <c r="D88" s="189">
        <v>5000</v>
      </c>
      <c r="E88" s="189">
        <f>C88*D88</f>
        <v>120000</v>
      </c>
      <c r="J88" s="189">
        <v>663.4</v>
      </c>
    </row>
    <row r="89" spans="2:23" ht="15">
      <c r="B89" s="205" t="s">
        <v>988</v>
      </c>
      <c r="C89" s="84">
        <v>45</v>
      </c>
      <c r="D89" s="189">
        <v>5000</v>
      </c>
      <c r="E89" s="189">
        <f>C89*D89</f>
        <v>225000</v>
      </c>
      <c r="J89" s="189">
        <v>41.24</v>
      </c>
      <c r="Q89" s="189">
        <v>1332</v>
      </c>
      <c r="R89" s="189">
        <v>100</v>
      </c>
      <c r="S89" s="189">
        <v>210</v>
      </c>
      <c r="T89" s="189">
        <f>Q89*R89*S89/1000/1000</f>
        <v>27.972</v>
      </c>
      <c r="U89" s="189">
        <f>T89*3000/10000</f>
        <v>8.3916</v>
      </c>
      <c r="V89" s="189">
        <f>U89*2%</f>
        <v>0.167832</v>
      </c>
      <c r="W89" s="189">
        <f>V89+V93</f>
        <v>0.353952</v>
      </c>
    </row>
    <row r="90" spans="2:23" ht="15">
      <c r="B90" s="205" t="s">
        <v>925</v>
      </c>
      <c r="C90" s="84">
        <v>15</v>
      </c>
      <c r="D90" s="189">
        <v>5000</v>
      </c>
      <c r="E90" s="189">
        <f>C90*D90</f>
        <v>75000</v>
      </c>
      <c r="J90" s="189">
        <f>SUM(J88:J89)</f>
        <v>704.64</v>
      </c>
      <c r="Q90" s="189">
        <v>2167</v>
      </c>
      <c r="R90" s="189">
        <v>100</v>
      </c>
      <c r="S90" s="189">
        <v>210</v>
      </c>
      <c r="T90" s="189">
        <f>Q90*R90*S90/1000/1000</f>
        <v>45.507</v>
      </c>
      <c r="U90" s="189">
        <f>T90*3000/10000</f>
        <v>13.6521</v>
      </c>
      <c r="V90" s="189">
        <f>U90*5%</f>
        <v>0.6826050000000001</v>
      </c>
      <c r="W90" s="189">
        <f>V90+V94</f>
        <v>1.3825350000000003</v>
      </c>
    </row>
    <row r="91" spans="2:23" ht="15">
      <c r="B91" s="205" t="s">
        <v>926</v>
      </c>
      <c r="C91" s="84">
        <v>5</v>
      </c>
      <c r="D91" s="189">
        <v>5000</v>
      </c>
      <c r="E91" s="189">
        <f>C91*D91</f>
        <v>25000</v>
      </c>
      <c r="U91" s="189">
        <f>SUM(U89:U90)</f>
        <v>22.0437</v>
      </c>
      <c r="V91" s="189">
        <f>SUM(V89:V90)</f>
        <v>0.8504370000000001</v>
      </c>
      <c r="W91" s="189">
        <f>SUM(W89:W90)</f>
        <v>1.7364870000000003</v>
      </c>
    </row>
    <row r="92" spans="3:5" ht="15">
      <c r="C92" s="84">
        <f>SUM(C88:C91)</f>
        <v>89</v>
      </c>
      <c r="D92" s="189">
        <v>5000</v>
      </c>
      <c r="E92" s="189">
        <f>C92*D92</f>
        <v>445000</v>
      </c>
    </row>
    <row r="93" spans="17:22" ht="12.75">
      <c r="Q93" s="189">
        <v>940</v>
      </c>
      <c r="R93" s="189">
        <v>150</v>
      </c>
      <c r="S93" s="189">
        <v>220</v>
      </c>
      <c r="T93" s="189">
        <f>Q93*R93*S93/1000/1000</f>
        <v>31.02</v>
      </c>
      <c r="U93" s="189">
        <f>T93*3000/10000</f>
        <v>9.306</v>
      </c>
      <c r="V93" s="189">
        <f>U93*2%</f>
        <v>0.18611999999999998</v>
      </c>
    </row>
    <row r="94" spans="17:22" ht="12.75">
      <c r="Q94" s="189">
        <v>1414</v>
      </c>
      <c r="R94" s="189">
        <v>150</v>
      </c>
      <c r="S94" s="189">
        <v>220</v>
      </c>
      <c r="T94" s="189">
        <f>Q94*R94*S94/1000/1000</f>
        <v>46.662</v>
      </c>
      <c r="U94" s="189">
        <f>T94*3000/10000</f>
        <v>13.9986</v>
      </c>
      <c r="V94" s="189">
        <f>U94*5%</f>
        <v>0.69993</v>
      </c>
    </row>
    <row r="95" spans="21:22" ht="12.75">
      <c r="U95" s="189">
        <f>SUM(U93:U94)</f>
        <v>23.3046</v>
      </c>
      <c r="V95" s="189">
        <f>SUM(V93:V94)</f>
        <v>0.88605</v>
      </c>
    </row>
    <row r="96" spans="3:13" ht="12.75">
      <c r="C96" s="189">
        <v>23093</v>
      </c>
      <c r="D96" s="189">
        <v>1954</v>
      </c>
      <c r="E96" s="189">
        <f>C96-D96</f>
        <v>21139</v>
      </c>
      <c r="F96" s="488">
        <f>E96*3*210/1000000</f>
        <v>13.31757</v>
      </c>
      <c r="G96" s="488"/>
      <c r="I96" s="189">
        <v>18064</v>
      </c>
      <c r="J96" s="189">
        <v>1283</v>
      </c>
      <c r="K96" s="189">
        <f>I96-J96</f>
        <v>16781</v>
      </c>
      <c r="L96" s="488">
        <f>K96*3*220*150/10000/10000</f>
        <v>16.61319</v>
      </c>
      <c r="M96" s="488"/>
    </row>
    <row r="97" spans="5:13" ht="12.75">
      <c r="E97" s="189">
        <v>1954</v>
      </c>
      <c r="F97" s="488">
        <f>(E97*3*210/1000000)+(E97*3*210/1000000*1%)+(E97*3*210/1000000*5.05%)</f>
        <v>1.30549671</v>
      </c>
      <c r="G97" s="488"/>
      <c r="K97" s="189">
        <v>1283</v>
      </c>
      <c r="L97" s="488">
        <f>(K97*3*220*150/10000/10000)+(K97*3*220*150/10000/10000*1%)+(K97*3*220*150/10000/10000*5.05%)</f>
        <v>1.3470152850000001</v>
      </c>
      <c r="M97" s="488"/>
    </row>
    <row r="98" spans="7:13" ht="12.75">
      <c r="G98" s="483">
        <f>F96+F97</f>
        <v>14.62306671</v>
      </c>
      <c r="M98" s="483">
        <f>L96+L97</f>
        <v>17.960205285</v>
      </c>
    </row>
    <row r="100" spans="5:13" ht="12.75">
      <c r="E100" s="189">
        <v>1954</v>
      </c>
      <c r="F100" s="488">
        <f>(E100*3*210/1000000)</f>
        <v>1.23102</v>
      </c>
      <c r="G100" s="488"/>
      <c r="K100" s="189">
        <v>1283</v>
      </c>
      <c r="L100" s="488">
        <f>(K100*3*220*150/100000000)</f>
        <v>1.27017</v>
      </c>
      <c r="M100" s="488"/>
    </row>
    <row r="101" spans="5:13" ht="12.75">
      <c r="E101" s="189">
        <v>1954</v>
      </c>
      <c r="F101" s="488">
        <f>(E101*3*210/1000000)*1%</f>
        <v>0.0123102</v>
      </c>
      <c r="G101" s="488"/>
      <c r="K101" s="189">
        <v>1283</v>
      </c>
      <c r="L101" s="488">
        <f>(K101*3*220*150/100000000)*1%</f>
        <v>0.0127017</v>
      </c>
      <c r="M101" s="488"/>
    </row>
    <row r="102" spans="5:13" ht="12.75">
      <c r="E102" s="189">
        <v>1954</v>
      </c>
      <c r="F102" s="488">
        <f>(E102*3*210/1000000)*5.05%</f>
        <v>0.062166509999999994</v>
      </c>
      <c r="G102" s="488"/>
      <c r="K102" s="189">
        <v>1283</v>
      </c>
      <c r="L102" s="488">
        <f>(K102*3*220*150/100000000)*5.05%</f>
        <v>0.064143585</v>
      </c>
      <c r="M102" s="488"/>
    </row>
    <row r="103" spans="6:13" ht="12.75">
      <c r="F103" s="488">
        <f>F100+F101+F102</f>
        <v>1.30549671</v>
      </c>
      <c r="G103" s="488"/>
      <c r="L103" s="488">
        <f>L100+L101+L102</f>
        <v>1.3470152850000001</v>
      </c>
      <c r="M103" s="488"/>
    </row>
    <row r="106" spans="9:10" ht="12.75">
      <c r="I106" s="189">
        <v>72</v>
      </c>
      <c r="J106" s="189">
        <v>28</v>
      </c>
    </row>
    <row r="107" spans="8:11" ht="12.75">
      <c r="H107" s="189">
        <v>183.7</v>
      </c>
      <c r="I107" s="189">
        <f>H107*I106/100</f>
        <v>132.264</v>
      </c>
      <c r="J107" s="189">
        <f>H107*J106/100</f>
        <v>51.43599999999999</v>
      </c>
      <c r="K107" s="189">
        <f>I107+J107</f>
        <v>183.7</v>
      </c>
    </row>
  </sheetData>
  <sheetProtection/>
  <mergeCells count="24">
    <mergeCell ref="A25:B25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O1:U1"/>
    <mergeCell ref="B4:U4"/>
    <mergeCell ref="B6:U6"/>
    <mergeCell ref="C11:E11"/>
    <mergeCell ref="F11:H11"/>
    <mergeCell ref="I11:K11"/>
    <mergeCell ref="L11:N11"/>
    <mergeCell ref="R35:W35"/>
    <mergeCell ref="A30:I30"/>
    <mergeCell ref="O30:U30"/>
    <mergeCell ref="A33:U33"/>
    <mergeCell ref="R32:U32"/>
    <mergeCell ref="A34:U34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64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3"/>
  <sheetViews>
    <sheetView view="pageBreakPreview" zoomScaleNormal="90" zoomScaleSheetLayoutView="100" zoomScalePageLayoutView="0" workbookViewId="0" topLeftCell="A7">
      <selection activeCell="I19" sqref="I19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5.28125" style="0" customWidth="1"/>
    <col min="4" max="4" width="17.421875" style="0" customWidth="1"/>
    <col min="5" max="5" width="16.140625" style="0" customWidth="1"/>
    <col min="6" max="6" width="16.00390625" style="0" customWidth="1"/>
    <col min="7" max="7" width="13.57421875" style="0" customWidth="1"/>
    <col min="8" max="8" width="15.140625" style="0" customWidth="1"/>
    <col min="9" max="9" width="12.57421875" style="0" customWidth="1"/>
    <col min="10" max="10" width="12.421875" style="0" customWidth="1"/>
    <col min="11" max="11" width="12.00390625" style="0" customWidth="1"/>
    <col min="12" max="12" width="11.8515625" style="0" customWidth="1"/>
  </cols>
  <sheetData>
    <row r="1" spans="1:12" ht="18">
      <c r="A1" s="673" t="s">
        <v>0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219" t="s">
        <v>891</v>
      </c>
    </row>
    <row r="2" spans="1:12" ht="21">
      <c r="A2" s="672" t="s">
        <v>747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2" ht="15">
      <c r="A3" s="221"/>
      <c r="B3" s="221"/>
    </row>
    <row r="4" spans="1:12" ht="18" customHeight="1">
      <c r="A4" s="674" t="s">
        <v>890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</row>
    <row r="5" spans="1:3" ht="12.75">
      <c r="A5" s="37" t="s">
        <v>1003</v>
      </c>
      <c r="B5" s="37"/>
      <c r="C5" s="15"/>
    </row>
    <row r="6" spans="1:12" ht="15">
      <c r="A6" s="222"/>
      <c r="B6" s="222"/>
      <c r="K6" s="671" t="s">
        <v>892</v>
      </c>
      <c r="L6" s="671"/>
    </row>
    <row r="7" spans="1:12" ht="15">
      <c r="A7" s="675" t="s">
        <v>893</v>
      </c>
      <c r="B7" s="675"/>
      <c r="C7" s="675"/>
      <c r="D7" s="9">
        <v>42292000</v>
      </c>
      <c r="K7" s="379"/>
      <c r="L7" s="379"/>
    </row>
    <row r="8" spans="1:12" ht="15">
      <c r="A8" s="675" t="s">
        <v>894</v>
      </c>
      <c r="B8" s="675"/>
      <c r="C8" s="675"/>
      <c r="D8" s="9"/>
      <c r="K8" s="379"/>
      <c r="L8" s="379"/>
    </row>
    <row r="9" spans="1:12" ht="15">
      <c r="A9" s="222"/>
      <c r="B9" s="222"/>
      <c r="J9" s="670" t="s">
        <v>837</v>
      </c>
      <c r="K9" s="670"/>
      <c r="L9" s="670"/>
    </row>
    <row r="10" spans="1:12" ht="47.25" customHeight="1">
      <c r="A10" s="669" t="s">
        <v>2</v>
      </c>
      <c r="B10" s="662" t="s">
        <v>76</v>
      </c>
      <c r="C10" s="668" t="s">
        <v>873</v>
      </c>
      <c r="D10" s="668"/>
      <c r="E10" s="668"/>
      <c r="F10" s="668"/>
      <c r="G10" s="668" t="s">
        <v>874</v>
      </c>
      <c r="H10" s="668"/>
      <c r="I10" s="668"/>
      <c r="J10" s="668"/>
      <c r="K10" s="668" t="s">
        <v>878</v>
      </c>
      <c r="L10" s="668" t="s">
        <v>875</v>
      </c>
    </row>
    <row r="11" spans="1:12" s="219" customFormat="1" ht="102">
      <c r="A11" s="669"/>
      <c r="B11" s="662"/>
      <c r="C11" s="383" t="s">
        <v>879</v>
      </c>
      <c r="D11" s="377" t="s">
        <v>876</v>
      </c>
      <c r="E11" s="377" t="s">
        <v>877</v>
      </c>
      <c r="F11" s="383" t="s">
        <v>880</v>
      </c>
      <c r="G11" s="383" t="s">
        <v>879</v>
      </c>
      <c r="H11" s="377" t="s">
        <v>876</v>
      </c>
      <c r="I11" s="377" t="s">
        <v>877</v>
      </c>
      <c r="J11" s="383" t="s">
        <v>880</v>
      </c>
      <c r="K11" s="668"/>
      <c r="L11" s="668"/>
    </row>
    <row r="12" spans="1:12" s="219" customFormat="1" ht="15">
      <c r="A12" s="114">
        <v>1</v>
      </c>
      <c r="B12" s="376">
        <v>2</v>
      </c>
      <c r="C12" s="378">
        <v>3</v>
      </c>
      <c r="D12" s="376">
        <v>4</v>
      </c>
      <c r="E12" s="376">
        <v>5</v>
      </c>
      <c r="F12" s="378">
        <v>6</v>
      </c>
      <c r="G12" s="376">
        <v>7</v>
      </c>
      <c r="H12" s="376">
        <v>8</v>
      </c>
      <c r="I12" s="378">
        <v>9</v>
      </c>
      <c r="J12" s="376">
        <v>10</v>
      </c>
      <c r="K12" s="376">
        <v>11</v>
      </c>
      <c r="L12" s="378">
        <v>12</v>
      </c>
    </row>
    <row r="13" spans="1:12" ht="15">
      <c r="A13" s="8">
        <v>1</v>
      </c>
      <c r="B13" s="303" t="s">
        <v>881</v>
      </c>
      <c r="C13" s="546">
        <v>2504213</v>
      </c>
      <c r="D13" s="226"/>
      <c r="E13" s="226"/>
      <c r="F13" s="226">
        <f>C13</f>
        <v>2504213</v>
      </c>
      <c r="G13" s="546">
        <v>2460892</v>
      </c>
      <c r="H13" s="226"/>
      <c r="I13" s="226"/>
      <c r="J13" s="226">
        <f>G13</f>
        <v>2460892</v>
      </c>
      <c r="K13" s="226">
        <f>J13+J13</f>
        <v>4921784</v>
      </c>
      <c r="L13" s="226"/>
    </row>
    <row r="14" spans="1:12" ht="15">
      <c r="A14" s="8">
        <v>2</v>
      </c>
      <c r="B14" s="20" t="s">
        <v>882</v>
      </c>
      <c r="C14" s="546">
        <v>0</v>
      </c>
      <c r="D14" s="226"/>
      <c r="E14" s="226"/>
      <c r="F14" s="226">
        <f aca="true" t="shared" si="0" ref="F14:F21">C14</f>
        <v>0</v>
      </c>
      <c r="G14" s="546">
        <v>0</v>
      </c>
      <c r="H14" s="9"/>
      <c r="I14" s="9"/>
      <c r="J14" s="226">
        <f aca="true" t="shared" si="1" ref="J14:J20">G14</f>
        <v>0</v>
      </c>
      <c r="K14" s="226">
        <f aca="true" t="shared" si="2" ref="K14:K20">J14+J14</f>
        <v>0</v>
      </c>
      <c r="L14" s="9"/>
    </row>
    <row r="15" spans="1:12" ht="15">
      <c r="A15" s="8">
        <v>3</v>
      </c>
      <c r="B15" s="20" t="s">
        <v>883</v>
      </c>
      <c r="C15" s="546">
        <v>2504213</v>
      </c>
      <c r="D15" s="226"/>
      <c r="E15" s="226"/>
      <c r="F15" s="226">
        <f t="shared" si="0"/>
        <v>2504213</v>
      </c>
      <c r="G15" s="546">
        <v>2460892</v>
      </c>
      <c r="H15" s="9"/>
      <c r="I15" s="9"/>
      <c r="J15" s="226">
        <f t="shared" si="1"/>
        <v>2460892</v>
      </c>
      <c r="K15" s="226">
        <f t="shared" si="2"/>
        <v>4921784</v>
      </c>
      <c r="L15" s="9"/>
    </row>
    <row r="16" spans="1:12" ht="15">
      <c r="A16" s="8">
        <v>4</v>
      </c>
      <c r="B16" s="20" t="s">
        <v>884</v>
      </c>
      <c r="C16" s="546">
        <v>4173688</v>
      </c>
      <c r="D16" s="226"/>
      <c r="E16" s="226"/>
      <c r="F16" s="226">
        <f t="shared" si="0"/>
        <v>4173688</v>
      </c>
      <c r="G16" s="546">
        <v>4185230</v>
      </c>
      <c r="H16" s="9"/>
      <c r="I16" s="9"/>
      <c r="J16" s="226">
        <f t="shared" si="1"/>
        <v>4185230</v>
      </c>
      <c r="K16" s="226">
        <f t="shared" si="2"/>
        <v>8370460</v>
      </c>
      <c r="L16" s="9"/>
    </row>
    <row r="17" spans="1:12" ht="15">
      <c r="A17" s="8">
        <v>5</v>
      </c>
      <c r="B17" s="20" t="s">
        <v>885</v>
      </c>
      <c r="C17" s="546">
        <v>3505898</v>
      </c>
      <c r="D17" s="226"/>
      <c r="E17" s="226"/>
      <c r="F17" s="226">
        <f t="shared" si="0"/>
        <v>3505898</v>
      </c>
      <c r="G17" s="546">
        <v>3530259</v>
      </c>
      <c r="H17" s="9"/>
      <c r="I17" s="9"/>
      <c r="J17" s="226">
        <f t="shared" si="1"/>
        <v>3530259</v>
      </c>
      <c r="K17" s="226">
        <f t="shared" si="2"/>
        <v>7060518</v>
      </c>
      <c r="L17" s="9"/>
    </row>
    <row r="18" spans="1:12" ht="15">
      <c r="A18" s="8">
        <v>6</v>
      </c>
      <c r="B18" s="20" t="s">
        <v>886</v>
      </c>
      <c r="C18" s="546">
        <v>3005055</v>
      </c>
      <c r="D18" s="226"/>
      <c r="E18" s="226"/>
      <c r="F18" s="226">
        <f t="shared" si="0"/>
        <v>3005055</v>
      </c>
      <c r="G18" s="546">
        <v>3011763</v>
      </c>
      <c r="H18" s="9"/>
      <c r="I18" s="9"/>
      <c r="J18" s="226">
        <f t="shared" si="1"/>
        <v>3011763</v>
      </c>
      <c r="K18" s="226">
        <f t="shared" si="2"/>
        <v>6023526</v>
      </c>
      <c r="L18" s="9"/>
    </row>
    <row r="19" spans="1:12" ht="15">
      <c r="A19" s="8">
        <v>7</v>
      </c>
      <c r="B19" s="20" t="s">
        <v>887</v>
      </c>
      <c r="C19" s="546">
        <v>3005055</v>
      </c>
      <c r="D19" s="226"/>
      <c r="E19" s="226"/>
      <c r="F19" s="226">
        <f t="shared" si="0"/>
        <v>3005055</v>
      </c>
      <c r="G19" s="546">
        <v>2984113</v>
      </c>
      <c r="H19" s="9"/>
      <c r="I19" s="9"/>
      <c r="J19" s="226">
        <f t="shared" si="1"/>
        <v>2984113</v>
      </c>
      <c r="K19" s="226">
        <f t="shared" si="2"/>
        <v>5968226</v>
      </c>
      <c r="L19" s="9"/>
    </row>
    <row r="20" spans="1:12" ht="15">
      <c r="A20" s="8">
        <v>8</v>
      </c>
      <c r="B20" s="20" t="s">
        <v>888</v>
      </c>
      <c r="C20" s="546">
        <v>3672845</v>
      </c>
      <c r="D20" s="226"/>
      <c r="E20" s="226"/>
      <c r="F20" s="226">
        <f t="shared" si="0"/>
        <v>3672845</v>
      </c>
      <c r="G20" s="546">
        <v>3675044</v>
      </c>
      <c r="H20" s="9"/>
      <c r="I20" s="9"/>
      <c r="J20" s="226">
        <f t="shared" si="1"/>
        <v>3675044</v>
      </c>
      <c r="K20" s="226">
        <f t="shared" si="2"/>
        <v>7350088</v>
      </c>
      <c r="L20" s="9"/>
    </row>
    <row r="21" spans="1:12" ht="15">
      <c r="A21" s="8">
        <v>9</v>
      </c>
      <c r="B21" s="20" t="s">
        <v>889</v>
      </c>
      <c r="C21" s="546">
        <v>2504213</v>
      </c>
      <c r="D21" s="226"/>
      <c r="E21" s="226"/>
      <c r="F21" s="226">
        <f t="shared" si="0"/>
        <v>2504213</v>
      </c>
      <c r="G21" s="546">
        <v>2495258</v>
      </c>
      <c r="H21" s="9"/>
      <c r="I21" s="9"/>
      <c r="J21" s="226">
        <v>2495258</v>
      </c>
      <c r="K21" s="226">
        <v>618600</v>
      </c>
      <c r="L21" s="9"/>
    </row>
    <row r="22" spans="1:12" ht="12.75">
      <c r="A22" s="3" t="s">
        <v>18</v>
      </c>
      <c r="B22" s="9"/>
      <c r="C22" s="226">
        <f aca="true" t="shared" si="3" ref="C22:K22">SUM(C13:C21)</f>
        <v>24875180</v>
      </c>
      <c r="D22" s="226">
        <f t="shared" si="3"/>
        <v>0</v>
      </c>
      <c r="E22" s="226">
        <f t="shared" si="3"/>
        <v>0</v>
      </c>
      <c r="F22" s="226">
        <f t="shared" si="3"/>
        <v>24875180</v>
      </c>
      <c r="G22" s="226">
        <f t="shared" si="3"/>
        <v>24803451</v>
      </c>
      <c r="H22" s="226">
        <f t="shared" si="3"/>
        <v>0</v>
      </c>
      <c r="I22" s="226">
        <f t="shared" si="3"/>
        <v>0</v>
      </c>
      <c r="J22" s="226">
        <f t="shared" si="3"/>
        <v>24803451</v>
      </c>
      <c r="K22" s="226">
        <f t="shared" si="3"/>
        <v>45234986</v>
      </c>
      <c r="L22" s="9"/>
    </row>
    <row r="24" spans="1:10" ht="12.75">
      <c r="A24" s="663" t="s">
        <v>895</v>
      </c>
      <c r="B24" s="663"/>
      <c r="C24" s="663"/>
      <c r="D24" s="663"/>
      <c r="E24" s="663"/>
      <c r="F24" s="663"/>
      <c r="G24" s="663"/>
      <c r="H24" s="663"/>
      <c r="I24" s="663"/>
      <c r="J24" s="663"/>
    </row>
    <row r="25" spans="1:10" ht="15" customHeight="1">
      <c r="A25" s="663" t="s">
        <v>896</v>
      </c>
      <c r="B25" s="663"/>
      <c r="C25" s="663"/>
      <c r="D25" s="663"/>
      <c r="E25" s="380"/>
      <c r="F25" s="380"/>
      <c r="G25" s="380"/>
      <c r="H25" s="380"/>
      <c r="I25" s="380"/>
      <c r="J25" s="380"/>
    </row>
    <row r="26" spans="1:10" ht="15" customHeight="1">
      <c r="A26" s="381"/>
      <c r="B26" s="381"/>
      <c r="C26" s="381"/>
      <c r="D26" s="381"/>
      <c r="E26" s="380"/>
      <c r="F26" s="226">
        <v>2504213</v>
      </c>
      <c r="G26" s="380"/>
      <c r="H26" s="380"/>
      <c r="I26" s="380"/>
      <c r="J26" s="226">
        <v>2495258</v>
      </c>
    </row>
    <row r="27" spans="1:10" ht="15" customHeight="1">
      <c r="A27" s="381"/>
      <c r="B27" s="381"/>
      <c r="C27" s="381"/>
      <c r="D27" s="381"/>
      <c r="E27" s="380"/>
      <c r="F27" s="380"/>
      <c r="G27" s="380"/>
      <c r="H27" s="380"/>
      <c r="I27" s="380"/>
      <c r="J27" s="380"/>
    </row>
    <row r="28" spans="1:10" ht="15" customHeight="1">
      <c r="A28" s="382" t="s">
        <v>897</v>
      </c>
      <c r="B28" s="264"/>
      <c r="C28" s="264"/>
      <c r="D28" s="264"/>
      <c r="E28" s="264"/>
      <c r="F28" s="264"/>
      <c r="G28" s="264"/>
      <c r="H28" s="264"/>
      <c r="I28" s="264"/>
      <c r="J28" s="264"/>
    </row>
    <row r="29" spans="1:10" ht="15" customHeight="1">
      <c r="A29" s="664" t="s">
        <v>898</v>
      </c>
      <c r="B29" s="664"/>
      <c r="C29" s="664"/>
      <c r="D29" s="664"/>
      <c r="E29" s="664"/>
      <c r="F29" s="664"/>
      <c r="G29" s="664"/>
      <c r="H29" s="664"/>
      <c r="I29" s="664"/>
      <c r="J29" s="664"/>
    </row>
    <row r="30" spans="1:10" ht="15" customHeight="1">
      <c r="A30" s="665" t="s">
        <v>899</v>
      </c>
      <c r="B30" s="665"/>
      <c r="C30" s="665"/>
      <c r="D30" s="665"/>
      <c r="E30" s="665"/>
      <c r="F30" s="665"/>
      <c r="G30" s="665"/>
      <c r="H30" s="665"/>
      <c r="I30" s="665"/>
      <c r="J30" s="665"/>
    </row>
    <row r="31" spans="1:10" ht="15" customHeight="1">
      <c r="A31" s="665" t="s">
        <v>900</v>
      </c>
      <c r="B31" s="665"/>
      <c r="C31" s="665"/>
      <c r="D31" s="665"/>
      <c r="E31" s="665"/>
      <c r="F31" s="665"/>
      <c r="G31" s="665"/>
      <c r="H31" s="665"/>
      <c r="I31" s="665"/>
      <c r="J31" s="665"/>
    </row>
    <row r="32" spans="1:10" ht="15" customHeight="1">
      <c r="A32" s="665" t="s">
        <v>901</v>
      </c>
      <c r="B32" s="665"/>
      <c r="C32" s="665"/>
      <c r="D32" s="665"/>
      <c r="E32" s="665"/>
      <c r="F32" s="665"/>
      <c r="G32" s="665"/>
      <c r="H32" s="665"/>
      <c r="I32" s="665"/>
      <c r="J32" s="665"/>
    </row>
    <row r="33" spans="1:10" ht="15" customHeight="1">
      <c r="A33" s="665" t="s">
        <v>902</v>
      </c>
      <c r="B33" s="665"/>
      <c r="C33" s="665"/>
      <c r="D33" s="665"/>
      <c r="E33" s="665"/>
      <c r="F33" s="665"/>
      <c r="G33" s="665"/>
      <c r="H33" s="665"/>
      <c r="I33" s="665"/>
      <c r="J33" s="665"/>
    </row>
    <row r="34" spans="1:11" ht="15" customHeight="1">
      <c r="A34" s="228"/>
      <c r="B34" s="228"/>
      <c r="C34" s="228"/>
      <c r="D34" s="228"/>
      <c r="E34" s="228"/>
      <c r="I34" s="666" t="s">
        <v>13</v>
      </c>
      <c r="J34" s="666"/>
      <c r="K34" s="666"/>
    </row>
    <row r="35" spans="1:11" ht="15" customHeight="1">
      <c r="A35" s="228"/>
      <c r="B35" s="228"/>
      <c r="C35" s="228"/>
      <c r="D35" s="228"/>
      <c r="E35" s="228"/>
      <c r="I35" s="666" t="s">
        <v>88</v>
      </c>
      <c r="J35" s="666"/>
      <c r="K35" s="666"/>
    </row>
    <row r="36" spans="1:11" ht="12.75">
      <c r="A36" s="530" t="s">
        <v>1004</v>
      </c>
      <c r="C36" s="228"/>
      <c r="D36" s="228"/>
      <c r="E36" s="228"/>
      <c r="I36" s="667" t="s">
        <v>85</v>
      </c>
      <c r="J36" s="667"/>
      <c r="K36" s="230"/>
    </row>
    <row r="37" spans="1:11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  <c r="K37" s="228"/>
    </row>
    <row r="44" spans="2:4" ht="12.75">
      <c r="B44">
        <v>12322985</v>
      </c>
      <c r="C44">
        <v>6013566</v>
      </c>
      <c r="D44">
        <f>B44-C44</f>
        <v>6309419</v>
      </c>
    </row>
    <row r="45" spans="2:4" ht="12.75">
      <c r="B45">
        <v>0</v>
      </c>
      <c r="C45">
        <v>0</v>
      </c>
      <c r="D45">
        <f aca="true" t="shared" si="4" ref="D45:D53">B45-C45</f>
        <v>0</v>
      </c>
    </row>
    <row r="46" spans="2:4" ht="12.75">
      <c r="B46">
        <v>12322985</v>
      </c>
      <c r="C46">
        <v>6013566</v>
      </c>
      <c r="D46">
        <f t="shared" si="4"/>
        <v>6309419</v>
      </c>
    </row>
    <row r="47" spans="2:4" ht="12.75">
      <c r="B47">
        <v>20830030</v>
      </c>
      <c r="C47">
        <v>6013566</v>
      </c>
      <c r="D47">
        <f t="shared" si="4"/>
        <v>14816464</v>
      </c>
    </row>
    <row r="48" spans="2:4" ht="12.75">
      <c r="B48">
        <v>17593218</v>
      </c>
      <c r="C48">
        <v>6013566</v>
      </c>
      <c r="D48">
        <f t="shared" si="4"/>
        <v>11579652</v>
      </c>
    </row>
    <row r="49" spans="2:4" ht="12.75">
      <c r="B49">
        <v>15449093</v>
      </c>
      <c r="C49">
        <v>6013566</v>
      </c>
      <c r="D49">
        <f t="shared" si="4"/>
        <v>9435527</v>
      </c>
    </row>
    <row r="50" spans="2:4" ht="12.75">
      <c r="B50">
        <v>15341538</v>
      </c>
      <c r="C50">
        <v>6013566</v>
      </c>
      <c r="D50">
        <f t="shared" si="4"/>
        <v>9327972</v>
      </c>
    </row>
    <row r="51" spans="2:4" ht="12.75">
      <c r="B51">
        <v>18547753</v>
      </c>
      <c r="C51">
        <v>6013566</v>
      </c>
      <c r="D51">
        <f t="shared" si="4"/>
        <v>12534187</v>
      </c>
    </row>
    <row r="52" spans="2:4" ht="12.75">
      <c r="B52">
        <v>12586076</v>
      </c>
      <c r="C52">
        <v>6013566</v>
      </c>
      <c r="D52">
        <f t="shared" si="4"/>
        <v>6572510</v>
      </c>
    </row>
    <row r="53" spans="2:4" ht="12.75">
      <c r="B53">
        <v>15123538</v>
      </c>
      <c r="C53">
        <v>6013566</v>
      </c>
      <c r="D53">
        <f t="shared" si="4"/>
        <v>9109972</v>
      </c>
    </row>
  </sheetData>
  <sheetProtection/>
  <mergeCells count="23">
    <mergeCell ref="J9:L9"/>
    <mergeCell ref="K6:L6"/>
    <mergeCell ref="A2:L2"/>
    <mergeCell ref="A1:K1"/>
    <mergeCell ref="A4:L4"/>
    <mergeCell ref="A7:C7"/>
    <mergeCell ref="A8:C8"/>
    <mergeCell ref="I36:J36"/>
    <mergeCell ref="C10:F10"/>
    <mergeCell ref="G10:J10"/>
    <mergeCell ref="K10:K11"/>
    <mergeCell ref="L10:L11"/>
    <mergeCell ref="A31:J31"/>
    <mergeCell ref="A32:J32"/>
    <mergeCell ref="A33:J33"/>
    <mergeCell ref="I34:K34"/>
    <mergeCell ref="A10:A11"/>
    <mergeCell ref="B10:B11"/>
    <mergeCell ref="A24:J24"/>
    <mergeCell ref="A25:D25"/>
    <mergeCell ref="A29:J29"/>
    <mergeCell ref="A30:J30"/>
    <mergeCell ref="I35:K35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115" zoomScaleSheetLayoutView="115" zoomScalePageLayoutView="0" workbookViewId="0" topLeftCell="A13">
      <selection activeCell="A32" sqref="A32"/>
    </sheetView>
  </sheetViews>
  <sheetFormatPr defaultColWidth="9.140625" defaultRowHeight="12.75"/>
  <cols>
    <col min="1" max="1" width="7.421875" style="180" customWidth="1"/>
    <col min="2" max="2" width="17.140625" style="180" customWidth="1"/>
    <col min="3" max="3" width="11.00390625" style="180" customWidth="1"/>
    <col min="4" max="4" width="10.00390625" style="180" customWidth="1"/>
    <col min="5" max="5" width="11.8515625" style="180" customWidth="1"/>
    <col min="6" max="6" width="12.140625" style="180" customWidth="1"/>
    <col min="7" max="7" width="13.28125" style="180" customWidth="1"/>
    <col min="8" max="8" width="14.57421875" style="180" customWidth="1"/>
    <col min="9" max="9" width="12.7109375" style="180" customWidth="1"/>
    <col min="10" max="10" width="14.00390625" style="180" customWidth="1"/>
    <col min="11" max="11" width="10.8515625" style="180" customWidth="1"/>
    <col min="12" max="12" width="11.57421875" style="180" customWidth="1"/>
    <col min="13" max="16384" width="9.140625" style="180" customWidth="1"/>
  </cols>
  <sheetData>
    <row r="1" spans="5:10" s="91" customFormat="1" ht="12.75">
      <c r="E1" s="1004"/>
      <c r="F1" s="1004"/>
      <c r="G1" s="1004"/>
      <c r="H1" s="1004"/>
      <c r="I1" s="1004"/>
      <c r="J1" s="345" t="s">
        <v>672</v>
      </c>
    </row>
    <row r="2" spans="1:10" s="91" customFormat="1" ht="15">
      <c r="A2" s="1005" t="s">
        <v>0</v>
      </c>
      <c r="B2" s="1005"/>
      <c r="C2" s="1005"/>
      <c r="D2" s="1005"/>
      <c r="E2" s="1005"/>
      <c r="F2" s="1005"/>
      <c r="G2" s="1005"/>
      <c r="H2" s="1005"/>
      <c r="I2" s="1005"/>
      <c r="J2" s="1005"/>
    </row>
    <row r="3" spans="1:10" s="91" customFormat="1" ht="20.25">
      <c r="A3" s="660" t="s">
        <v>747</v>
      </c>
      <c r="B3" s="660"/>
      <c r="C3" s="660"/>
      <c r="D3" s="660"/>
      <c r="E3" s="660"/>
      <c r="F3" s="660"/>
      <c r="G3" s="660"/>
      <c r="H3" s="660"/>
      <c r="I3" s="660"/>
      <c r="J3" s="660"/>
    </row>
    <row r="4" s="91" customFormat="1" ht="14.25" customHeight="1"/>
    <row r="5" spans="1:12" ht="19.5" customHeight="1">
      <c r="A5" s="1006" t="s">
        <v>825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</row>
    <row r="6" spans="1:10" ht="13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ht="0.75" customHeight="1"/>
    <row r="8" spans="1:12" ht="15.75">
      <c r="A8" s="529" t="s">
        <v>1003</v>
      </c>
      <c r="B8" s="529"/>
      <c r="C8" s="145"/>
      <c r="H8" s="1007"/>
      <c r="I8" s="1007"/>
      <c r="J8" s="1007"/>
      <c r="K8" s="1007"/>
      <c r="L8" s="1007"/>
    </row>
    <row r="9" spans="1:16" ht="18" customHeight="1">
      <c r="A9" s="824" t="s">
        <v>2</v>
      </c>
      <c r="B9" s="824" t="s">
        <v>37</v>
      </c>
      <c r="C9" s="1003" t="s">
        <v>673</v>
      </c>
      <c r="D9" s="1003"/>
      <c r="E9" s="1003" t="s">
        <v>128</v>
      </c>
      <c r="F9" s="1003"/>
      <c r="G9" s="1003" t="s">
        <v>674</v>
      </c>
      <c r="H9" s="1003"/>
      <c r="I9" s="1003" t="s">
        <v>129</v>
      </c>
      <c r="J9" s="1003"/>
      <c r="K9" s="1003" t="s">
        <v>130</v>
      </c>
      <c r="L9" s="1003"/>
      <c r="O9" s="347"/>
      <c r="P9" s="348"/>
    </row>
    <row r="10" spans="1:12" ht="44.25" customHeight="1">
      <c r="A10" s="824"/>
      <c r="B10" s="824"/>
      <c r="C10" s="96" t="s">
        <v>675</v>
      </c>
      <c r="D10" s="96" t="s">
        <v>676</v>
      </c>
      <c r="E10" s="96" t="s">
        <v>677</v>
      </c>
      <c r="F10" s="96" t="s">
        <v>678</v>
      </c>
      <c r="G10" s="96" t="s">
        <v>677</v>
      </c>
      <c r="H10" s="96" t="s">
        <v>678</v>
      </c>
      <c r="I10" s="96" t="s">
        <v>675</v>
      </c>
      <c r="J10" s="96" t="s">
        <v>676</v>
      </c>
      <c r="K10" s="96" t="s">
        <v>675</v>
      </c>
      <c r="L10" s="96" t="s">
        <v>676</v>
      </c>
    </row>
    <row r="11" spans="1:12" ht="12.75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ht="12.75">
      <c r="A12" s="349">
        <v>1</v>
      </c>
      <c r="B12" s="395" t="s">
        <v>923</v>
      </c>
      <c r="C12" s="1008" t="s">
        <v>927</v>
      </c>
      <c r="D12" s="1009"/>
      <c r="E12" s="1009"/>
      <c r="F12" s="1009"/>
      <c r="G12" s="1009"/>
      <c r="H12" s="1009"/>
      <c r="I12" s="1009"/>
      <c r="J12" s="1009"/>
      <c r="K12" s="1009"/>
      <c r="L12" s="1010"/>
    </row>
    <row r="13" spans="1:12" ht="12.75">
      <c r="A13" s="349">
        <v>2</v>
      </c>
      <c r="B13" s="395" t="s">
        <v>924</v>
      </c>
      <c r="C13" s="1011"/>
      <c r="D13" s="1012"/>
      <c r="E13" s="1012"/>
      <c r="F13" s="1012"/>
      <c r="G13" s="1012"/>
      <c r="H13" s="1012"/>
      <c r="I13" s="1012"/>
      <c r="J13" s="1012"/>
      <c r="K13" s="1012"/>
      <c r="L13" s="1013"/>
    </row>
    <row r="14" spans="1:12" ht="12.75">
      <c r="A14" s="349">
        <v>3</v>
      </c>
      <c r="B14" s="395" t="s">
        <v>925</v>
      </c>
      <c r="C14" s="1011"/>
      <c r="D14" s="1012"/>
      <c r="E14" s="1012"/>
      <c r="F14" s="1012"/>
      <c r="G14" s="1012"/>
      <c r="H14" s="1012"/>
      <c r="I14" s="1012"/>
      <c r="J14" s="1012"/>
      <c r="K14" s="1012"/>
      <c r="L14" s="1013"/>
    </row>
    <row r="15" spans="1:12" ht="12.75">
      <c r="A15" s="349">
        <v>4</v>
      </c>
      <c r="B15" s="395" t="s">
        <v>926</v>
      </c>
      <c r="C15" s="1014"/>
      <c r="D15" s="1015"/>
      <c r="E15" s="1015"/>
      <c r="F15" s="1015"/>
      <c r="G15" s="1015"/>
      <c r="H15" s="1015"/>
      <c r="I15" s="1015"/>
      <c r="J15" s="1015"/>
      <c r="K15" s="1015"/>
      <c r="L15" s="1016"/>
    </row>
    <row r="16" spans="1:12" ht="12.75">
      <c r="A16" s="349">
        <v>5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</row>
    <row r="17" spans="1:12" ht="12.75">
      <c r="A17" s="349">
        <v>6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</row>
    <row r="18" spans="1:12" ht="12.75">
      <c r="A18" s="349">
        <v>7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</row>
    <row r="19" spans="1:12" ht="12.75">
      <c r="A19" s="349">
        <v>8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</row>
    <row r="20" spans="1:12" ht="12.75">
      <c r="A20" s="349">
        <v>9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</row>
    <row r="21" spans="1:12" ht="12.75">
      <c r="A21" s="349">
        <v>10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</row>
    <row r="22" spans="1:12" ht="12.75">
      <c r="A22" s="349">
        <v>11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</row>
    <row r="23" spans="1:12" ht="12.75">
      <c r="A23" s="349">
        <v>12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</row>
    <row r="24" spans="1:12" ht="12.75">
      <c r="A24" s="349">
        <v>13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1:12" ht="12.75">
      <c r="A25" s="349">
        <v>14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</row>
    <row r="26" spans="1:12" ht="12.75">
      <c r="A26" s="350" t="s">
        <v>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 ht="12.75">
      <c r="A27" s="350" t="s">
        <v>7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12" ht="12.75">
      <c r="A28" s="95" t="s">
        <v>18</v>
      </c>
      <c r="B28" s="351"/>
      <c r="C28" s="351"/>
      <c r="D28" s="347"/>
      <c r="E28" s="347"/>
      <c r="F28" s="347"/>
      <c r="G28" s="347"/>
      <c r="H28" s="347"/>
      <c r="I28" s="347"/>
      <c r="J28" s="347"/>
      <c r="K28" s="347"/>
      <c r="L28" s="347"/>
    </row>
    <row r="29" spans="1:10" ht="12.75">
      <c r="A29" s="103"/>
      <c r="B29" s="130"/>
      <c r="C29" s="130"/>
      <c r="D29" s="348"/>
      <c r="E29" s="348"/>
      <c r="F29" s="348"/>
      <c r="G29" s="348"/>
      <c r="H29" s="348"/>
      <c r="I29" s="348"/>
      <c r="J29" s="348"/>
    </row>
    <row r="30" spans="1:10" ht="12.75">
      <c r="A30" s="103"/>
      <c r="B30" s="130"/>
      <c r="C30" s="130"/>
      <c r="D30" s="348"/>
      <c r="E30" s="348"/>
      <c r="F30" s="348"/>
      <c r="G30" s="348"/>
      <c r="H30" s="348"/>
      <c r="I30" s="348"/>
      <c r="J30" s="348"/>
    </row>
    <row r="31" spans="1:10" ht="12.75">
      <c r="A31" s="103"/>
      <c r="B31" s="130"/>
      <c r="C31" s="130"/>
      <c r="D31" s="348"/>
      <c r="E31" s="348"/>
      <c r="F31" s="348"/>
      <c r="G31" s="348"/>
      <c r="H31" s="348"/>
      <c r="I31" s="348"/>
      <c r="J31" s="348"/>
    </row>
    <row r="32" spans="1:10" ht="15.75" customHeight="1">
      <c r="A32" s="530" t="s">
        <v>1004</v>
      </c>
      <c r="B32" s="106"/>
      <c r="C32" s="106"/>
      <c r="D32" s="106"/>
      <c r="E32" s="106"/>
      <c r="F32" s="106"/>
      <c r="G32" s="106"/>
      <c r="I32" s="1002" t="s">
        <v>12</v>
      </c>
      <c r="J32" s="1002"/>
    </row>
    <row r="33" spans="1:10" ht="12.75" customHeight="1">
      <c r="A33" s="999" t="s">
        <v>680</v>
      </c>
      <c r="B33" s="999"/>
      <c r="C33" s="999"/>
      <c r="D33" s="999"/>
      <c r="E33" s="999"/>
      <c r="F33" s="999"/>
      <c r="G33" s="999"/>
      <c r="H33" s="999"/>
      <c r="I33" s="999"/>
      <c r="J33" s="999"/>
    </row>
    <row r="34" spans="1:11" ht="12.75" customHeight="1">
      <c r="A34" s="352"/>
      <c r="B34" s="352"/>
      <c r="C34" s="352"/>
      <c r="D34" s="352"/>
      <c r="E34" s="352"/>
      <c r="F34" s="352"/>
      <c r="G34" s="352"/>
      <c r="H34" s="1002" t="s">
        <v>19</v>
      </c>
      <c r="I34" s="1002"/>
      <c r="J34" s="1002"/>
      <c r="K34" s="1002"/>
    </row>
    <row r="35" spans="1:10" ht="12.75">
      <c r="A35" s="106"/>
      <c r="B35" s="106"/>
      <c r="C35" s="106"/>
      <c r="E35" s="106"/>
      <c r="H35" s="1000" t="s">
        <v>85</v>
      </c>
      <c r="I35" s="1000"/>
      <c r="J35" s="1000"/>
    </row>
    <row r="39" spans="1:10" ht="12.75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</row>
    <row r="41" spans="1:10" ht="12.75">
      <c r="A41" s="1001"/>
      <c r="B41" s="1001"/>
      <c r="C41" s="1001"/>
      <c r="D41" s="1001"/>
      <c r="E41" s="1001"/>
      <c r="F41" s="1001"/>
      <c r="G41" s="1001"/>
      <c r="H41" s="1001"/>
      <c r="I41" s="1001"/>
      <c r="J41" s="1001"/>
    </row>
  </sheetData>
  <sheetProtection/>
  <mergeCells count="19">
    <mergeCell ref="I9:J9"/>
    <mergeCell ref="K9:L9"/>
    <mergeCell ref="I32:J32"/>
    <mergeCell ref="E1:I1"/>
    <mergeCell ref="A2:J2"/>
    <mergeCell ref="A3:J3"/>
    <mergeCell ref="A5:L5"/>
    <mergeCell ref="H8:L8"/>
    <mergeCell ref="C12:L15"/>
    <mergeCell ref="A33:J33"/>
    <mergeCell ref="H35:J35"/>
    <mergeCell ref="A39:J39"/>
    <mergeCell ref="A41:J41"/>
    <mergeCell ref="H34:K34"/>
    <mergeCell ref="A9:A10"/>
    <mergeCell ref="B9:B10"/>
    <mergeCell ref="C9:D9"/>
    <mergeCell ref="E9:F9"/>
    <mergeCell ref="G9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SheetLayoutView="100" zoomScalePageLayoutView="0" workbookViewId="0" topLeftCell="A10">
      <selection activeCell="A32" sqref="A32"/>
    </sheetView>
  </sheetViews>
  <sheetFormatPr defaultColWidth="9.140625" defaultRowHeight="12.75"/>
  <cols>
    <col min="1" max="1" width="7.421875" style="180" customWidth="1"/>
    <col min="2" max="2" width="17.140625" style="180" customWidth="1"/>
    <col min="3" max="3" width="11.00390625" style="180" customWidth="1"/>
    <col min="4" max="4" width="10.00390625" style="180" customWidth="1"/>
    <col min="5" max="5" width="11.8515625" style="180" customWidth="1"/>
    <col min="6" max="6" width="12.140625" style="180" customWidth="1"/>
    <col min="7" max="7" width="13.28125" style="180" customWidth="1"/>
    <col min="8" max="8" width="14.57421875" style="180" customWidth="1"/>
    <col min="9" max="9" width="12.00390625" style="180" customWidth="1"/>
    <col min="10" max="10" width="13.140625" style="180" customWidth="1"/>
    <col min="11" max="11" width="12.140625" style="180" customWidth="1"/>
    <col min="12" max="12" width="12.00390625" style="180" customWidth="1"/>
    <col min="13" max="16384" width="9.140625" style="180" customWidth="1"/>
  </cols>
  <sheetData>
    <row r="1" spans="5:10" s="91" customFormat="1" ht="12.75">
      <c r="E1" s="1004"/>
      <c r="F1" s="1004"/>
      <c r="G1" s="1004"/>
      <c r="H1" s="1004"/>
      <c r="I1" s="1004"/>
      <c r="J1" s="345" t="s">
        <v>679</v>
      </c>
    </row>
    <row r="2" spans="1:10" s="91" customFormat="1" ht="15">
      <c r="A2" s="1005" t="s">
        <v>0</v>
      </c>
      <c r="B2" s="1005"/>
      <c r="C2" s="1005"/>
      <c r="D2" s="1005"/>
      <c r="E2" s="1005"/>
      <c r="F2" s="1005"/>
      <c r="G2" s="1005"/>
      <c r="H2" s="1005"/>
      <c r="I2" s="1005"/>
      <c r="J2" s="1005"/>
    </row>
    <row r="3" spans="1:10" s="91" customFormat="1" ht="20.25">
      <c r="A3" s="660" t="s">
        <v>747</v>
      </c>
      <c r="B3" s="660"/>
      <c r="C3" s="660"/>
      <c r="D3" s="660"/>
      <c r="E3" s="660"/>
      <c r="F3" s="660"/>
      <c r="G3" s="660"/>
      <c r="H3" s="660"/>
      <c r="I3" s="660"/>
      <c r="J3" s="660"/>
    </row>
    <row r="4" s="91" customFormat="1" ht="14.25" customHeight="1"/>
    <row r="5" spans="1:12" ht="16.5" customHeight="1">
      <c r="A5" s="1006" t="s">
        <v>826</v>
      </c>
      <c r="B5" s="1006"/>
      <c r="C5" s="1006"/>
      <c r="D5" s="1006"/>
      <c r="E5" s="1006"/>
      <c r="F5" s="1006"/>
      <c r="G5" s="1006"/>
      <c r="H5" s="1006"/>
      <c r="I5" s="1006"/>
      <c r="J5" s="1006"/>
      <c r="K5" s="1006"/>
      <c r="L5" s="1006"/>
    </row>
    <row r="6" spans="1:10" ht="13.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ht="0.75" customHeight="1"/>
    <row r="8" spans="1:12" ht="15.75">
      <c r="A8" s="529" t="s">
        <v>1003</v>
      </c>
      <c r="B8" s="529"/>
      <c r="C8" s="145"/>
      <c r="H8" s="1007"/>
      <c r="I8" s="1007"/>
      <c r="J8" s="1007"/>
      <c r="K8" s="1007"/>
      <c r="L8" s="1007"/>
    </row>
    <row r="9" spans="1:16" ht="21" customHeight="1">
      <c r="A9" s="824" t="s">
        <v>2</v>
      </c>
      <c r="B9" s="824" t="s">
        <v>37</v>
      </c>
      <c r="C9" s="1003" t="s">
        <v>673</v>
      </c>
      <c r="D9" s="1003"/>
      <c r="E9" s="1003" t="s">
        <v>128</v>
      </c>
      <c r="F9" s="1003"/>
      <c r="G9" s="1003" t="s">
        <v>674</v>
      </c>
      <c r="H9" s="1003"/>
      <c r="I9" s="1003" t="s">
        <v>129</v>
      </c>
      <c r="J9" s="1003"/>
      <c r="K9" s="1003" t="s">
        <v>130</v>
      </c>
      <c r="L9" s="1003"/>
      <c r="O9" s="347"/>
      <c r="P9" s="348"/>
    </row>
    <row r="10" spans="1:12" ht="45" customHeight="1">
      <c r="A10" s="824"/>
      <c r="B10" s="824"/>
      <c r="C10" s="96" t="s">
        <v>675</v>
      </c>
      <c r="D10" s="96" t="s">
        <v>676</v>
      </c>
      <c r="E10" s="96" t="s">
        <v>677</v>
      </c>
      <c r="F10" s="96" t="s">
        <v>678</v>
      </c>
      <c r="G10" s="96" t="s">
        <v>677</v>
      </c>
      <c r="H10" s="96" t="s">
        <v>678</v>
      </c>
      <c r="I10" s="96" t="s">
        <v>675</v>
      </c>
      <c r="J10" s="96" t="s">
        <v>676</v>
      </c>
      <c r="K10" s="96" t="s">
        <v>675</v>
      </c>
      <c r="L10" s="96" t="s">
        <v>676</v>
      </c>
    </row>
    <row r="11" spans="1:12" ht="12.75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96">
        <v>6</v>
      </c>
      <c r="G11" s="96">
        <v>7</v>
      </c>
      <c r="H11" s="96">
        <v>8</v>
      </c>
      <c r="I11" s="96">
        <v>9</v>
      </c>
      <c r="J11" s="96">
        <v>10</v>
      </c>
      <c r="K11" s="96">
        <v>11</v>
      </c>
      <c r="L11" s="96">
        <v>12</v>
      </c>
    </row>
    <row r="12" spans="1:12" ht="12.75">
      <c r="A12" s="349">
        <v>1</v>
      </c>
      <c r="B12" s="395" t="s">
        <v>923</v>
      </c>
      <c r="C12" s="1008" t="s">
        <v>927</v>
      </c>
      <c r="D12" s="1009"/>
      <c r="E12" s="1009"/>
      <c r="F12" s="1009"/>
      <c r="G12" s="1009"/>
      <c r="H12" s="1009"/>
      <c r="I12" s="1009"/>
      <c r="J12" s="1009"/>
      <c r="K12" s="1009"/>
      <c r="L12" s="1010"/>
    </row>
    <row r="13" spans="1:12" ht="12.75">
      <c r="A13" s="349">
        <v>2</v>
      </c>
      <c r="B13" s="395" t="s">
        <v>924</v>
      </c>
      <c r="C13" s="1011"/>
      <c r="D13" s="1012"/>
      <c r="E13" s="1012"/>
      <c r="F13" s="1012"/>
      <c r="G13" s="1012"/>
      <c r="H13" s="1012"/>
      <c r="I13" s="1012"/>
      <c r="J13" s="1012"/>
      <c r="K13" s="1012"/>
      <c r="L13" s="1013"/>
    </row>
    <row r="14" spans="1:12" ht="12.75">
      <c r="A14" s="349">
        <v>3</v>
      </c>
      <c r="B14" s="395" t="s">
        <v>925</v>
      </c>
      <c r="C14" s="1011"/>
      <c r="D14" s="1012"/>
      <c r="E14" s="1012"/>
      <c r="F14" s="1012"/>
      <c r="G14" s="1012"/>
      <c r="H14" s="1012"/>
      <c r="I14" s="1012"/>
      <c r="J14" s="1012"/>
      <c r="K14" s="1012"/>
      <c r="L14" s="1013"/>
    </row>
    <row r="15" spans="1:12" ht="12.75">
      <c r="A15" s="349">
        <v>4</v>
      </c>
      <c r="B15" s="395" t="s">
        <v>926</v>
      </c>
      <c r="C15" s="1014"/>
      <c r="D15" s="1015"/>
      <c r="E15" s="1015"/>
      <c r="F15" s="1015"/>
      <c r="G15" s="1015"/>
      <c r="H15" s="1015"/>
      <c r="I15" s="1015"/>
      <c r="J15" s="1015"/>
      <c r="K15" s="1015"/>
      <c r="L15" s="1016"/>
    </row>
    <row r="16" spans="1:12" ht="12.75">
      <c r="A16" s="349">
        <v>5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</row>
    <row r="17" spans="1:12" ht="12.75">
      <c r="A17" s="349">
        <v>6</v>
      </c>
      <c r="B17" s="347"/>
      <c r="C17" s="347"/>
      <c r="D17" s="347"/>
      <c r="E17" s="347"/>
      <c r="F17" s="347"/>
      <c r="G17" s="347"/>
      <c r="H17" s="347"/>
      <c r="I17" s="347"/>
      <c r="J17" s="347"/>
      <c r="K17" s="347"/>
      <c r="L17" s="347"/>
    </row>
    <row r="18" spans="1:12" ht="12.75">
      <c r="A18" s="349">
        <v>7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</row>
    <row r="19" spans="1:12" ht="12.75">
      <c r="A19" s="349">
        <v>8</v>
      </c>
      <c r="B19" s="347"/>
      <c r="C19" s="347"/>
      <c r="D19" s="347"/>
      <c r="E19" s="347"/>
      <c r="F19" s="347"/>
      <c r="G19" s="347"/>
      <c r="H19" s="347"/>
      <c r="I19" s="347"/>
      <c r="J19" s="347"/>
      <c r="K19" s="347"/>
      <c r="L19" s="347"/>
    </row>
    <row r="20" spans="1:12" ht="12.75">
      <c r="A20" s="349">
        <v>9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</row>
    <row r="21" spans="1:12" ht="12.75">
      <c r="A21" s="349">
        <v>10</v>
      </c>
      <c r="B21" s="347"/>
      <c r="C21" s="347"/>
      <c r="D21" s="347"/>
      <c r="E21" s="347"/>
      <c r="F21" s="347"/>
      <c r="G21" s="347"/>
      <c r="H21" s="347"/>
      <c r="I21" s="347"/>
      <c r="J21" s="347"/>
      <c r="K21" s="347"/>
      <c r="L21" s="347"/>
    </row>
    <row r="22" spans="1:12" ht="12.75">
      <c r="A22" s="349">
        <v>11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</row>
    <row r="23" spans="1:12" ht="12.75">
      <c r="A23" s="349">
        <v>12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</row>
    <row r="24" spans="1:12" ht="12.75">
      <c r="A24" s="349">
        <v>13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</row>
    <row r="25" spans="1:12" ht="12.75">
      <c r="A25" s="349">
        <v>14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</row>
    <row r="26" spans="1:12" ht="12.75">
      <c r="A26" s="350" t="s">
        <v>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</row>
    <row r="27" spans="1:12" ht="12.75">
      <c r="A27" s="350" t="s">
        <v>7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</row>
    <row r="28" spans="1:12" ht="12.75">
      <c r="A28" s="95" t="s">
        <v>18</v>
      </c>
      <c r="B28" s="351"/>
      <c r="C28" s="351"/>
      <c r="D28" s="347"/>
      <c r="E28" s="347"/>
      <c r="F28" s="347"/>
      <c r="G28" s="347"/>
      <c r="H28" s="347"/>
      <c r="I28" s="347"/>
      <c r="J28" s="347"/>
      <c r="K28" s="347"/>
      <c r="L28" s="347"/>
    </row>
    <row r="29" spans="1:10" ht="12.75">
      <c r="A29" s="103"/>
      <c r="B29" s="130"/>
      <c r="C29" s="130"/>
      <c r="D29" s="348"/>
      <c r="E29" s="348"/>
      <c r="F29" s="348"/>
      <c r="G29" s="348"/>
      <c r="H29" s="348"/>
      <c r="I29" s="348"/>
      <c r="J29" s="348"/>
    </row>
    <row r="30" spans="1:10" ht="12.75">
      <c r="A30" s="103"/>
      <c r="B30" s="130"/>
      <c r="C30" s="130"/>
      <c r="D30" s="348"/>
      <c r="E30" s="348"/>
      <c r="F30" s="348"/>
      <c r="G30" s="348"/>
      <c r="H30" s="348"/>
      <c r="I30" s="348"/>
      <c r="J30" s="348"/>
    </row>
    <row r="31" spans="1:10" ht="12.75">
      <c r="A31" s="103"/>
      <c r="B31" s="130"/>
      <c r="C31" s="130"/>
      <c r="D31" s="348"/>
      <c r="E31" s="348"/>
      <c r="F31" s="348"/>
      <c r="G31" s="348"/>
      <c r="H31" s="348"/>
      <c r="I31" s="348"/>
      <c r="J31" s="348"/>
    </row>
    <row r="32" spans="1:10" ht="15.75" customHeight="1">
      <c r="A32" s="530" t="s">
        <v>1004</v>
      </c>
      <c r="B32" s="106"/>
      <c r="C32" s="106"/>
      <c r="D32" s="106"/>
      <c r="E32" s="106"/>
      <c r="F32" s="106"/>
      <c r="G32" s="106"/>
      <c r="I32" s="1002" t="s">
        <v>12</v>
      </c>
      <c r="J32" s="1002"/>
    </row>
    <row r="33" spans="1:10" ht="12.75" customHeight="1">
      <c r="A33" s="999" t="s">
        <v>680</v>
      </c>
      <c r="B33" s="999"/>
      <c r="C33" s="999"/>
      <c r="D33" s="999"/>
      <c r="E33" s="999"/>
      <c r="F33" s="999"/>
      <c r="G33" s="999"/>
      <c r="H33" s="999"/>
      <c r="I33" s="999"/>
      <c r="J33" s="999"/>
    </row>
    <row r="34" spans="1:11" ht="12.75" customHeight="1">
      <c r="A34" s="352"/>
      <c r="B34" s="352"/>
      <c r="C34" s="352"/>
      <c r="D34" s="352"/>
      <c r="E34" s="352"/>
      <c r="F34" s="352"/>
      <c r="G34" s="352"/>
      <c r="H34" s="1002" t="s">
        <v>88</v>
      </c>
      <c r="I34" s="1002"/>
      <c r="J34" s="1002"/>
      <c r="K34" s="1002"/>
    </row>
    <row r="35" spans="1:10" ht="12.75">
      <c r="A35" s="106"/>
      <c r="B35" s="106"/>
      <c r="C35" s="106"/>
      <c r="E35" s="106"/>
      <c r="H35" s="1000" t="s">
        <v>85</v>
      </c>
      <c r="I35" s="1000"/>
      <c r="J35" s="1000"/>
    </row>
    <row r="39" spans="1:10" ht="12.75">
      <c r="A39" s="1001"/>
      <c r="B39" s="1001"/>
      <c r="C39" s="1001"/>
      <c r="D39" s="1001"/>
      <c r="E39" s="1001"/>
      <c r="F39" s="1001"/>
      <c r="G39" s="1001"/>
      <c r="H39" s="1001"/>
      <c r="I39" s="1001"/>
      <c r="J39" s="1001"/>
    </row>
    <row r="41" spans="1:10" ht="12.75">
      <c r="A41" s="1001"/>
      <c r="B41" s="1001"/>
      <c r="C41" s="1001"/>
      <c r="D41" s="1001"/>
      <c r="E41" s="1001"/>
      <c r="F41" s="1001"/>
      <c r="G41" s="1001"/>
      <c r="H41" s="1001"/>
      <c r="I41" s="1001"/>
      <c r="J41" s="1001"/>
    </row>
  </sheetData>
  <sheetProtection/>
  <mergeCells count="19">
    <mergeCell ref="I9:J9"/>
    <mergeCell ref="K9:L9"/>
    <mergeCell ref="I32:J32"/>
    <mergeCell ref="E1:I1"/>
    <mergeCell ref="A2:J2"/>
    <mergeCell ref="A3:J3"/>
    <mergeCell ref="A5:L5"/>
    <mergeCell ref="H8:L8"/>
    <mergeCell ref="C12:L15"/>
    <mergeCell ref="A33:J33"/>
    <mergeCell ref="H35:J35"/>
    <mergeCell ref="A39:J39"/>
    <mergeCell ref="A41:J41"/>
    <mergeCell ref="H34:K34"/>
    <mergeCell ref="A9:A10"/>
    <mergeCell ref="B9:B10"/>
    <mergeCell ref="C9:D9"/>
    <mergeCell ref="E9:F9"/>
    <mergeCell ref="G9:H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1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8:U18"/>
  <sheetViews>
    <sheetView zoomScalePageLayoutView="0" workbookViewId="0" topLeftCell="A10">
      <selection activeCell="U29" sqref="A1:U29"/>
    </sheetView>
  </sheetViews>
  <sheetFormatPr defaultColWidth="9.140625" defaultRowHeight="12.75"/>
  <cols>
    <col min="2" max="6" width="7.28125" style="0" customWidth="1"/>
    <col min="7" max="21" width="6.8515625" style="0" customWidth="1"/>
  </cols>
  <sheetData>
    <row r="8" ht="12.75">
      <c r="B8" t="s">
        <v>1018</v>
      </c>
    </row>
    <row r="11" spans="2:5" ht="12.75">
      <c r="B11">
        <v>10000</v>
      </c>
      <c r="C11">
        <v>15000</v>
      </c>
      <c r="D11">
        <v>20000</v>
      </c>
      <c r="E11">
        <v>25000</v>
      </c>
    </row>
    <row r="12" spans="2:18" ht="12.75">
      <c r="B12" t="s">
        <v>1014</v>
      </c>
      <c r="C12" t="s">
        <v>1015</v>
      </c>
      <c r="D12" t="s">
        <v>1016</v>
      </c>
      <c r="E12" t="s">
        <v>1017</v>
      </c>
      <c r="G12" s="683" t="s">
        <v>1014</v>
      </c>
      <c r="H12" s="683"/>
      <c r="I12" s="683"/>
      <c r="J12" s="683" t="s">
        <v>1015</v>
      </c>
      <c r="K12" s="683"/>
      <c r="L12" s="683"/>
      <c r="M12" s="683" t="s">
        <v>1016</v>
      </c>
      <c r="N12" s="683"/>
      <c r="O12" s="683"/>
      <c r="P12" s="683" t="s">
        <v>1017</v>
      </c>
      <c r="Q12" s="683"/>
      <c r="R12" s="683"/>
    </row>
    <row r="13" spans="6:21" s="547" customFormat="1" ht="42.75" customHeight="1">
      <c r="F13" s="553" t="s">
        <v>18</v>
      </c>
      <c r="G13" s="553" t="s">
        <v>18</v>
      </c>
      <c r="H13" s="549">
        <v>0.6</v>
      </c>
      <c r="I13" s="549">
        <v>0.4</v>
      </c>
      <c r="J13" s="553" t="s">
        <v>18</v>
      </c>
      <c r="K13" s="549">
        <v>0.6</v>
      </c>
      <c r="L13" s="549">
        <v>0.4</v>
      </c>
      <c r="M13" s="553" t="s">
        <v>18</v>
      </c>
      <c r="N13" s="549">
        <v>0.6</v>
      </c>
      <c r="O13" s="549">
        <v>0.4</v>
      </c>
      <c r="P13" s="548" t="s">
        <v>18</v>
      </c>
      <c r="Q13" s="557">
        <v>0.6</v>
      </c>
      <c r="R13" s="549">
        <v>0.4</v>
      </c>
      <c r="S13" s="557">
        <v>0.6</v>
      </c>
      <c r="T13" s="557">
        <v>0.4</v>
      </c>
      <c r="U13" s="555" t="s">
        <v>18</v>
      </c>
    </row>
    <row r="14" spans="1:21" s="547" customFormat="1" ht="42.75" customHeight="1">
      <c r="A14" s="550" t="s">
        <v>1010</v>
      </c>
      <c r="B14" s="550">
        <v>8</v>
      </c>
      <c r="C14" s="550">
        <v>37</v>
      </c>
      <c r="D14" s="550">
        <v>32</v>
      </c>
      <c r="E14" s="551">
        <v>10</v>
      </c>
      <c r="F14" s="554">
        <f>B14+C14+D14+E14</f>
        <v>87</v>
      </c>
      <c r="G14" s="555">
        <f>B14*B$11/100000</f>
        <v>0.8</v>
      </c>
      <c r="H14" s="550">
        <f>G14*60%</f>
        <v>0.48</v>
      </c>
      <c r="I14" s="550">
        <f>G14*40%</f>
        <v>0.32000000000000006</v>
      </c>
      <c r="J14" s="555">
        <f>C14*C$11/100000</f>
        <v>5.55</v>
      </c>
      <c r="K14" s="550">
        <f>J14*60%</f>
        <v>3.3299999999999996</v>
      </c>
      <c r="L14" s="550">
        <f>J14*40%</f>
        <v>2.22</v>
      </c>
      <c r="M14" s="555">
        <f>D14*D$11/100000</f>
        <v>6.4</v>
      </c>
      <c r="N14" s="550">
        <f>M14*60%</f>
        <v>3.84</v>
      </c>
      <c r="O14" s="550">
        <f>M14*40%</f>
        <v>2.5600000000000005</v>
      </c>
      <c r="P14" s="550">
        <f>E14*E$11/100000</f>
        <v>2.5</v>
      </c>
      <c r="Q14" s="555">
        <f>P14*60%</f>
        <v>1.5</v>
      </c>
      <c r="R14" s="550">
        <f>P14*40%</f>
        <v>1</v>
      </c>
      <c r="S14" s="555">
        <f aca="true" t="shared" si="0" ref="S14:T17">H14+K14+N14+Q14</f>
        <v>9.149999999999999</v>
      </c>
      <c r="T14" s="555">
        <f t="shared" si="0"/>
        <v>6.1000000000000005</v>
      </c>
      <c r="U14" s="555">
        <f>S14+T14</f>
        <v>15.25</v>
      </c>
    </row>
    <row r="15" spans="1:21" s="547" customFormat="1" ht="42.75" customHeight="1">
      <c r="A15" s="550" t="s">
        <v>1011</v>
      </c>
      <c r="B15" s="550">
        <v>31</v>
      </c>
      <c r="C15" s="550">
        <v>49</v>
      </c>
      <c r="D15" s="550">
        <v>18</v>
      </c>
      <c r="E15" s="551">
        <v>7</v>
      </c>
      <c r="F15" s="554">
        <f>B15+C15+D15+E15</f>
        <v>105</v>
      </c>
      <c r="G15" s="555">
        <f>B15*B$11/100000</f>
        <v>3.1</v>
      </c>
      <c r="H15" s="550">
        <f>G15*60%</f>
        <v>1.8599999999999999</v>
      </c>
      <c r="I15" s="550">
        <f>G15*40%</f>
        <v>1.2400000000000002</v>
      </c>
      <c r="J15" s="555">
        <f>C15*C$11/100000</f>
        <v>7.35</v>
      </c>
      <c r="K15" s="550">
        <f>J15*60%</f>
        <v>4.409999999999999</v>
      </c>
      <c r="L15" s="550">
        <f>J15*40%</f>
        <v>2.94</v>
      </c>
      <c r="M15" s="555">
        <f>D15*D$11/100000</f>
        <v>3.6</v>
      </c>
      <c r="N15" s="550">
        <f>M15*60%</f>
        <v>2.16</v>
      </c>
      <c r="O15" s="550">
        <f>M15*40%</f>
        <v>1.4400000000000002</v>
      </c>
      <c r="P15" s="550">
        <f>E15*E$11/100000</f>
        <v>1.75</v>
      </c>
      <c r="Q15" s="555">
        <f>P15*60%</f>
        <v>1.05</v>
      </c>
      <c r="R15" s="550">
        <f>P15*40%</f>
        <v>0.7000000000000001</v>
      </c>
      <c r="S15" s="555">
        <f t="shared" si="0"/>
        <v>9.48</v>
      </c>
      <c r="T15" s="555">
        <f t="shared" si="0"/>
        <v>6.32</v>
      </c>
      <c r="U15" s="555">
        <f>S15+T15</f>
        <v>15.8</v>
      </c>
    </row>
    <row r="16" spans="1:21" s="547" customFormat="1" ht="42.75" customHeight="1">
      <c r="A16" s="550" t="s">
        <v>1012</v>
      </c>
      <c r="B16" s="550">
        <v>1</v>
      </c>
      <c r="C16" s="550">
        <v>5</v>
      </c>
      <c r="D16" s="550">
        <v>6</v>
      </c>
      <c r="E16" s="551">
        <v>3</v>
      </c>
      <c r="F16" s="554">
        <f>B16+C16+D16+E16</f>
        <v>15</v>
      </c>
      <c r="G16" s="555">
        <f>B16*B$11/100000</f>
        <v>0.1</v>
      </c>
      <c r="H16" s="550">
        <f>G16*60%</f>
        <v>0.06</v>
      </c>
      <c r="I16" s="550">
        <f>G16*40%</f>
        <v>0.04000000000000001</v>
      </c>
      <c r="J16" s="555">
        <f>C16*C$11/100000</f>
        <v>0.75</v>
      </c>
      <c r="K16" s="550">
        <f>J16*60%</f>
        <v>0.44999999999999996</v>
      </c>
      <c r="L16" s="550">
        <f>J16*40%</f>
        <v>0.30000000000000004</v>
      </c>
      <c r="M16" s="555">
        <f>D16*D$11/100000</f>
        <v>1.2</v>
      </c>
      <c r="N16" s="550">
        <f>M16*60%</f>
        <v>0.72</v>
      </c>
      <c r="O16" s="550">
        <f>M16*40%</f>
        <v>0.48</v>
      </c>
      <c r="P16" s="550">
        <f>E16*E$11/100000</f>
        <v>0.75</v>
      </c>
      <c r="Q16" s="555">
        <f>P16*60%</f>
        <v>0.44999999999999996</v>
      </c>
      <c r="R16" s="550">
        <f>P16*40%</f>
        <v>0.30000000000000004</v>
      </c>
      <c r="S16" s="555">
        <f t="shared" si="0"/>
        <v>1.68</v>
      </c>
      <c r="T16" s="555">
        <f t="shared" si="0"/>
        <v>1.12</v>
      </c>
      <c r="U16" s="555">
        <f>S16+T16</f>
        <v>2.8</v>
      </c>
    </row>
    <row r="17" spans="1:21" s="547" customFormat="1" ht="42.75" customHeight="1">
      <c r="A17" s="550" t="s">
        <v>1013</v>
      </c>
      <c r="B17" s="550">
        <v>7</v>
      </c>
      <c r="C17" s="550">
        <v>12</v>
      </c>
      <c r="D17" s="550">
        <v>2</v>
      </c>
      <c r="E17" s="551">
        <v>3</v>
      </c>
      <c r="F17" s="554">
        <f>B17+C17+D17+E17</f>
        <v>24</v>
      </c>
      <c r="G17" s="555">
        <f>B17*B$11/100000</f>
        <v>0.7</v>
      </c>
      <c r="H17" s="550">
        <f>G17*60%</f>
        <v>0.42</v>
      </c>
      <c r="I17" s="550">
        <f>G17*40%</f>
        <v>0.27999999999999997</v>
      </c>
      <c r="J17" s="555">
        <f>C17*C$11/100000</f>
        <v>1.8</v>
      </c>
      <c r="K17" s="550">
        <f>J17*60%</f>
        <v>1.08</v>
      </c>
      <c r="L17" s="550">
        <f>J17*40%</f>
        <v>0.7200000000000001</v>
      </c>
      <c r="M17" s="555">
        <f>D17*D$11/100000</f>
        <v>0.4</v>
      </c>
      <c r="N17" s="550">
        <f>M17*60%</f>
        <v>0.24</v>
      </c>
      <c r="O17" s="550">
        <f>M17*40%</f>
        <v>0.16000000000000003</v>
      </c>
      <c r="P17" s="550">
        <f>E17*E$11/100000</f>
        <v>0.75</v>
      </c>
      <c r="Q17" s="555">
        <f>P17*60%</f>
        <v>0.44999999999999996</v>
      </c>
      <c r="R17" s="550">
        <f>P17*40%</f>
        <v>0.30000000000000004</v>
      </c>
      <c r="S17" s="555">
        <f t="shared" si="0"/>
        <v>2.19</v>
      </c>
      <c r="T17" s="555">
        <f t="shared" si="0"/>
        <v>1.4600000000000002</v>
      </c>
      <c r="U17" s="555">
        <f>S17+T17</f>
        <v>3.6500000000000004</v>
      </c>
    </row>
    <row r="18" spans="1:21" s="547" customFormat="1" ht="42.75" customHeight="1">
      <c r="A18" s="550"/>
      <c r="B18" s="550">
        <f>SUM(B14:B17)</f>
        <v>47</v>
      </c>
      <c r="C18" s="550">
        <f>SUM(C14:C17)</f>
        <v>103</v>
      </c>
      <c r="D18" s="550">
        <f>SUM(D14:D17)</f>
        <v>58</v>
      </c>
      <c r="E18" s="550">
        <f>SUM(E14:E17)</f>
        <v>23</v>
      </c>
      <c r="F18" s="554">
        <f>B18+C18+D18+E18</f>
        <v>231</v>
      </c>
      <c r="G18" s="556">
        <f aca="true" t="shared" si="1" ref="G18:U18">SUM(G14:G17)</f>
        <v>4.7</v>
      </c>
      <c r="H18" s="552">
        <f t="shared" si="1"/>
        <v>2.82</v>
      </c>
      <c r="I18" s="552">
        <f t="shared" si="1"/>
        <v>1.8800000000000003</v>
      </c>
      <c r="J18" s="556">
        <f t="shared" si="1"/>
        <v>15.45</v>
      </c>
      <c r="K18" s="552">
        <f t="shared" si="1"/>
        <v>9.269999999999998</v>
      </c>
      <c r="L18" s="552">
        <f t="shared" si="1"/>
        <v>6.18</v>
      </c>
      <c r="M18" s="556">
        <f t="shared" si="1"/>
        <v>11.6</v>
      </c>
      <c r="N18" s="552">
        <f t="shared" si="1"/>
        <v>6.96</v>
      </c>
      <c r="O18" s="552">
        <f t="shared" si="1"/>
        <v>4.640000000000001</v>
      </c>
      <c r="P18" s="552">
        <f t="shared" si="1"/>
        <v>5.75</v>
      </c>
      <c r="Q18" s="556">
        <f t="shared" si="1"/>
        <v>3.45</v>
      </c>
      <c r="R18" s="552">
        <f t="shared" si="1"/>
        <v>2.3</v>
      </c>
      <c r="S18" s="556">
        <f t="shared" si="1"/>
        <v>22.5</v>
      </c>
      <c r="T18" s="556">
        <f t="shared" si="1"/>
        <v>15.000000000000004</v>
      </c>
      <c r="U18" s="556">
        <f t="shared" si="1"/>
        <v>37.5</v>
      </c>
    </row>
  </sheetData>
  <sheetProtection/>
  <mergeCells count="4">
    <mergeCell ref="G12:I12"/>
    <mergeCell ref="J12:L12"/>
    <mergeCell ref="M12:O12"/>
    <mergeCell ref="P12:R1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I11:S32"/>
  <sheetViews>
    <sheetView zoomScalePageLayoutView="0" workbookViewId="0" topLeftCell="A6">
      <selection activeCell="O10" sqref="O10:S32"/>
    </sheetView>
  </sheetViews>
  <sheetFormatPr defaultColWidth="9.140625" defaultRowHeight="12.75"/>
  <cols>
    <col min="13" max="13" width="10.421875" style="0" bestFit="1" customWidth="1"/>
  </cols>
  <sheetData>
    <row r="11" spans="9:18" ht="12.75">
      <c r="I11">
        <v>27000</v>
      </c>
      <c r="J11">
        <v>210</v>
      </c>
      <c r="K11">
        <v>100</v>
      </c>
      <c r="L11" s="477">
        <f>I11*J11*K11/1000/1000</f>
        <v>567</v>
      </c>
      <c r="R11" s="477"/>
    </row>
    <row r="12" spans="9:18" ht="12.75">
      <c r="I12">
        <v>19000</v>
      </c>
      <c r="J12">
        <v>220</v>
      </c>
      <c r="K12">
        <v>150</v>
      </c>
      <c r="L12" s="477">
        <f>I12*J12*K12/1000/1000</f>
        <v>627</v>
      </c>
      <c r="R12" s="477"/>
    </row>
    <row r="13" spans="12:18" ht="12.75">
      <c r="L13" s="477">
        <f>SUM(L11:L12)</f>
        <v>1194</v>
      </c>
      <c r="M13">
        <f>L13*3000/100000</f>
        <v>35.82</v>
      </c>
      <c r="R13" s="477"/>
    </row>
    <row r="16" spans="9:18" ht="12.75">
      <c r="I16">
        <v>27000</v>
      </c>
      <c r="J16">
        <v>210</v>
      </c>
      <c r="K16">
        <v>2.69</v>
      </c>
      <c r="L16" s="477">
        <f>I16*J16*K16/100000</f>
        <v>152.523</v>
      </c>
      <c r="R16" s="477"/>
    </row>
    <row r="17" spans="9:18" ht="12.75">
      <c r="I17">
        <v>19000</v>
      </c>
      <c r="J17">
        <v>220</v>
      </c>
      <c r="K17">
        <v>4.03</v>
      </c>
      <c r="L17" s="477">
        <f>I17*J17*K17/100000</f>
        <v>168.454</v>
      </c>
      <c r="R17" s="477"/>
    </row>
    <row r="18" spans="12:19" ht="12.75">
      <c r="L18" s="477">
        <f>SUM(L16:L17)</f>
        <v>320.977</v>
      </c>
      <c r="M18" s="477">
        <f>L18</f>
        <v>320.977</v>
      </c>
      <c r="R18" s="477"/>
      <c r="S18" s="477"/>
    </row>
    <row r="21" spans="12:18" ht="12.75">
      <c r="L21" s="477">
        <f>L13</f>
        <v>1194</v>
      </c>
      <c r="M21">
        <f>L21*750/100000</f>
        <v>8.955</v>
      </c>
      <c r="R21" s="477"/>
    </row>
    <row r="23" spans="9:13" ht="12.75">
      <c r="I23">
        <v>1031</v>
      </c>
      <c r="J23">
        <v>600</v>
      </c>
      <c r="K23">
        <v>10</v>
      </c>
      <c r="M23">
        <f>I23*J23*K23/100000</f>
        <v>61.86</v>
      </c>
    </row>
    <row r="25" spans="12:19" ht="12.75">
      <c r="L25" s="16" t="s">
        <v>1019</v>
      </c>
      <c r="M25" s="477">
        <f>(M13+M18+M21+M23)*2.7%</f>
        <v>11.545524</v>
      </c>
      <c r="R25" s="16"/>
      <c r="S25" s="477"/>
    </row>
    <row r="27" ht="12.75">
      <c r="M27">
        <f>SUM(M12:M26)</f>
        <v>439.15752399999997</v>
      </c>
    </row>
    <row r="29" ht="12.75">
      <c r="M29">
        <v>22.5</v>
      </c>
    </row>
    <row r="32" ht="12.75">
      <c r="M32">
        <f>M27+M29</f>
        <v>461.65752399999997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Normal="90" zoomScaleSheetLayoutView="100" zoomScalePageLayoutView="0" workbookViewId="0" topLeftCell="A16">
      <selection activeCell="A35" sqref="A35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  <col min="8" max="8" width="22.7109375" style="0" customWidth="1"/>
  </cols>
  <sheetData>
    <row r="1" spans="1:8" ht="18">
      <c r="A1" s="673" t="s">
        <v>0</v>
      </c>
      <c r="B1" s="673"/>
      <c r="C1" s="673"/>
      <c r="D1" s="673"/>
      <c r="E1" s="673"/>
      <c r="F1" s="673"/>
      <c r="G1" s="673"/>
      <c r="H1" s="219" t="s">
        <v>253</v>
      </c>
    </row>
    <row r="2" spans="1:8" ht="21">
      <c r="A2" s="672" t="s">
        <v>747</v>
      </c>
      <c r="B2" s="672"/>
      <c r="C2" s="672"/>
      <c r="D2" s="672"/>
      <c r="E2" s="672"/>
      <c r="F2" s="672"/>
      <c r="G2" s="672"/>
      <c r="H2" s="672"/>
    </row>
    <row r="3" spans="1:2" ht="15">
      <c r="A3" s="221"/>
      <c r="B3" s="221"/>
    </row>
    <row r="4" spans="1:8" ht="18" customHeight="1">
      <c r="A4" s="674" t="s">
        <v>799</v>
      </c>
      <c r="B4" s="674"/>
      <c r="C4" s="674"/>
      <c r="D4" s="674"/>
      <c r="E4" s="674"/>
      <c r="F4" s="674"/>
      <c r="G4" s="674"/>
      <c r="H4" s="674"/>
    </row>
    <row r="5" spans="1:3" ht="12.75">
      <c r="A5" s="37" t="s">
        <v>1003</v>
      </c>
      <c r="B5" s="37"/>
      <c r="C5" s="15"/>
    </row>
    <row r="6" spans="1:8" ht="15">
      <c r="A6" s="222"/>
      <c r="B6" s="222"/>
      <c r="G6" s="670" t="s">
        <v>837</v>
      </c>
      <c r="H6" s="670"/>
    </row>
    <row r="7" spans="1:8" ht="59.25" customHeight="1">
      <c r="A7" s="360" t="s">
        <v>2</v>
      </c>
      <c r="B7" s="360" t="s">
        <v>3</v>
      </c>
      <c r="C7" s="224" t="s">
        <v>254</v>
      </c>
      <c r="D7" s="224" t="s">
        <v>255</v>
      </c>
      <c r="E7" s="224" t="s">
        <v>256</v>
      </c>
      <c r="F7" s="224" t="s">
        <v>257</v>
      </c>
      <c r="G7" s="224" t="s">
        <v>258</v>
      </c>
      <c r="H7" s="224" t="s">
        <v>259</v>
      </c>
    </row>
    <row r="8" spans="1:8" s="219" customFormat="1" ht="15">
      <c r="A8" s="225" t="s">
        <v>260</v>
      </c>
      <c r="B8" s="225" t="s">
        <v>261</v>
      </c>
      <c r="C8" s="225" t="s">
        <v>262</v>
      </c>
      <c r="D8" s="225" t="s">
        <v>263</v>
      </c>
      <c r="E8" s="225" t="s">
        <v>264</v>
      </c>
      <c r="F8" s="225" t="s">
        <v>265</v>
      </c>
      <c r="G8" s="225" t="s">
        <v>266</v>
      </c>
      <c r="H8" s="225" t="s">
        <v>267</v>
      </c>
    </row>
    <row r="9" spans="1:8" ht="12.75">
      <c r="A9" s="8">
        <v>1</v>
      </c>
      <c r="B9" s="395" t="s">
        <v>923</v>
      </c>
      <c r="C9" s="396">
        <v>153</v>
      </c>
      <c r="D9" s="396">
        <v>61</v>
      </c>
      <c r="E9" s="396">
        <v>71</v>
      </c>
      <c r="F9" s="396">
        <f>C9+D9+E9</f>
        <v>285</v>
      </c>
      <c r="G9" s="396">
        <v>282</v>
      </c>
      <c r="H9" s="397">
        <f>F9-G9</f>
        <v>3</v>
      </c>
    </row>
    <row r="10" spans="1:8" ht="12.75">
      <c r="A10" s="8">
        <v>2</v>
      </c>
      <c r="B10" s="395" t="s">
        <v>924</v>
      </c>
      <c r="C10" s="396">
        <v>61</v>
      </c>
      <c r="D10" s="396">
        <v>12</v>
      </c>
      <c r="E10" s="396">
        <v>32</v>
      </c>
      <c r="F10" s="396">
        <f>C10+D10+E10</f>
        <v>105</v>
      </c>
      <c r="G10" s="396">
        <v>105</v>
      </c>
      <c r="H10" s="397">
        <f>F10-G10</f>
        <v>0</v>
      </c>
    </row>
    <row r="11" spans="1:8" ht="12.75">
      <c r="A11" s="8">
        <v>3</v>
      </c>
      <c r="B11" s="395" t="s">
        <v>925</v>
      </c>
      <c r="C11" s="396">
        <v>8</v>
      </c>
      <c r="D11" s="396">
        <v>4</v>
      </c>
      <c r="E11" s="396">
        <v>3</v>
      </c>
      <c r="F11" s="396">
        <f>C11+D11+E11</f>
        <v>15</v>
      </c>
      <c r="G11" s="396">
        <v>15</v>
      </c>
      <c r="H11" s="397">
        <f>F11-G11</f>
        <v>0</v>
      </c>
    </row>
    <row r="12" spans="1:8" ht="12.75">
      <c r="A12" s="8">
        <v>4</v>
      </c>
      <c r="B12" s="395" t="s">
        <v>926</v>
      </c>
      <c r="C12" s="396">
        <v>15</v>
      </c>
      <c r="D12" s="396">
        <v>6</v>
      </c>
      <c r="E12" s="396">
        <v>3</v>
      </c>
      <c r="F12" s="396">
        <f>C12+D12+E12</f>
        <v>24</v>
      </c>
      <c r="G12" s="396">
        <v>24</v>
      </c>
      <c r="H12" s="397">
        <f>F12-G12</f>
        <v>0</v>
      </c>
    </row>
    <row r="13" spans="1:8" ht="12.75">
      <c r="A13" s="8">
        <v>5</v>
      </c>
      <c r="B13" s="9"/>
      <c r="C13" s="226"/>
      <c r="D13" s="226"/>
      <c r="E13" s="226"/>
      <c r="F13" s="226"/>
      <c r="G13" s="226"/>
      <c r="H13" s="9"/>
    </row>
    <row r="14" spans="1:8" ht="12.75">
      <c r="A14" s="8">
        <v>6</v>
      </c>
      <c r="B14" s="9"/>
      <c r="C14" s="226"/>
      <c r="D14" s="226"/>
      <c r="E14" s="226"/>
      <c r="F14" s="226"/>
      <c r="G14" s="226"/>
      <c r="H14" s="9"/>
    </row>
    <row r="15" spans="1:8" ht="12.75">
      <c r="A15" s="8">
        <v>7</v>
      </c>
      <c r="B15" s="9"/>
      <c r="C15" s="226"/>
      <c r="D15" s="226"/>
      <c r="E15" s="226"/>
      <c r="F15" s="226"/>
      <c r="G15" s="226"/>
      <c r="H15" s="9"/>
    </row>
    <row r="16" spans="1:8" ht="12.75">
      <c r="A16" s="8">
        <v>8</v>
      </c>
      <c r="B16" s="9"/>
      <c r="C16" s="226"/>
      <c r="D16" s="226"/>
      <c r="E16" s="226"/>
      <c r="F16" s="226"/>
      <c r="G16" s="226"/>
      <c r="H16" s="9"/>
    </row>
    <row r="17" spans="1:8" ht="12.75">
      <c r="A17" s="8">
        <v>9</v>
      </c>
      <c r="B17" s="9"/>
      <c r="C17" s="226"/>
      <c r="D17" s="226"/>
      <c r="E17" s="226"/>
      <c r="F17" s="226"/>
      <c r="G17" s="226"/>
      <c r="H17" s="9"/>
    </row>
    <row r="18" spans="1:8" ht="12.75">
      <c r="A18" s="8">
        <v>10</v>
      </c>
      <c r="B18" s="9"/>
      <c r="C18" s="226"/>
      <c r="D18" s="226"/>
      <c r="E18" s="226"/>
      <c r="F18" s="226"/>
      <c r="G18" s="226"/>
      <c r="H18" s="9"/>
    </row>
    <row r="19" spans="1:8" ht="12.75">
      <c r="A19" s="8">
        <v>11</v>
      </c>
      <c r="B19" s="9"/>
      <c r="C19" s="226"/>
      <c r="D19" s="226"/>
      <c r="E19" s="226"/>
      <c r="F19" s="226"/>
      <c r="G19" s="226"/>
      <c r="H19" s="9"/>
    </row>
    <row r="20" spans="1:8" ht="12.75">
      <c r="A20" s="8">
        <v>12</v>
      </c>
      <c r="B20" s="9"/>
      <c r="C20" s="226"/>
      <c r="D20" s="226"/>
      <c r="E20" s="226"/>
      <c r="F20" s="226"/>
      <c r="G20" s="226"/>
      <c r="H20" s="9"/>
    </row>
    <row r="21" spans="1:8" ht="12.75">
      <c r="A21" s="8">
        <v>13</v>
      </c>
      <c r="B21" s="9"/>
      <c r="C21" s="226"/>
      <c r="D21" s="226"/>
      <c r="E21" s="226"/>
      <c r="F21" s="226"/>
      <c r="G21" s="226"/>
      <c r="H21" s="9"/>
    </row>
    <row r="22" spans="1:8" ht="12.75">
      <c r="A22" s="8">
        <v>14</v>
      </c>
      <c r="B22" s="9"/>
      <c r="C22" s="226"/>
      <c r="D22" s="226"/>
      <c r="E22" s="226"/>
      <c r="F22" s="226"/>
      <c r="G22" s="226"/>
      <c r="H22" s="9"/>
    </row>
    <row r="23" spans="1:8" ht="12.75">
      <c r="A23" s="10" t="s">
        <v>7</v>
      </c>
      <c r="B23" s="9"/>
      <c r="C23" s="226"/>
      <c r="D23" s="226"/>
      <c r="E23" s="226"/>
      <c r="F23" s="226"/>
      <c r="G23" s="226"/>
      <c r="H23" s="9"/>
    </row>
    <row r="24" spans="1:8" ht="12.75">
      <c r="A24" s="10" t="s">
        <v>7</v>
      </c>
      <c r="B24" s="9"/>
      <c r="C24" s="226"/>
      <c r="D24" s="226"/>
      <c r="E24" s="226"/>
      <c r="F24" s="226"/>
      <c r="G24" s="226"/>
      <c r="H24" s="9"/>
    </row>
    <row r="25" spans="1:8" ht="12.75">
      <c r="A25" s="3" t="s">
        <v>18</v>
      </c>
      <c r="B25" s="9"/>
      <c r="C25" s="398">
        <f aca="true" t="shared" si="0" ref="C25:H25">SUM(C9:C24)</f>
        <v>237</v>
      </c>
      <c r="D25" s="398">
        <f t="shared" si="0"/>
        <v>83</v>
      </c>
      <c r="E25" s="398">
        <f t="shared" si="0"/>
        <v>109</v>
      </c>
      <c r="F25" s="398">
        <f t="shared" si="0"/>
        <v>429</v>
      </c>
      <c r="G25" s="398">
        <f t="shared" si="0"/>
        <v>426</v>
      </c>
      <c r="H25" s="398">
        <f t="shared" si="0"/>
        <v>3</v>
      </c>
    </row>
    <row r="27" ht="12.75">
      <c r="A27" s="227" t="s">
        <v>268</v>
      </c>
    </row>
    <row r="28" ht="12.75">
      <c r="A28" s="227"/>
    </row>
    <row r="29" spans="1:14" ht="12.75" customHeight="1">
      <c r="A29" s="676" t="s">
        <v>994</v>
      </c>
      <c r="B29" s="676"/>
      <c r="C29" s="676"/>
      <c r="D29" s="676"/>
      <c r="E29" s="676"/>
      <c r="F29" s="498"/>
      <c r="G29" s="498"/>
      <c r="H29" s="498"/>
      <c r="I29" s="497"/>
      <c r="J29" s="497"/>
      <c r="K29" s="497"/>
      <c r="L29" s="497"/>
      <c r="M29" s="497"/>
      <c r="N29" s="497"/>
    </row>
    <row r="30" spans="1:14" ht="12.75">
      <c r="A30" s="676"/>
      <c r="B30" s="676"/>
      <c r="C30" s="676"/>
      <c r="D30" s="676"/>
      <c r="E30" s="676"/>
      <c r="F30" s="496"/>
      <c r="G30" s="496"/>
      <c r="H30" s="496"/>
      <c r="I30" s="496"/>
      <c r="J30" s="496"/>
      <c r="K30" s="496"/>
      <c r="L30" s="496"/>
      <c r="M30" s="496"/>
      <c r="N30" s="496"/>
    </row>
    <row r="31" spans="1:5" ht="12.75">
      <c r="A31" s="676"/>
      <c r="B31" s="676"/>
      <c r="C31" s="676"/>
      <c r="D31" s="676"/>
      <c r="E31" s="676"/>
    </row>
    <row r="32" spans="1:8" ht="15" customHeight="1">
      <c r="A32" s="228"/>
      <c r="B32" s="228"/>
      <c r="C32" s="228"/>
      <c r="D32" s="228"/>
      <c r="E32" s="228"/>
      <c r="F32" s="666" t="s">
        <v>12</v>
      </c>
      <c r="G32" s="666"/>
      <c r="H32" s="229"/>
    </row>
    <row r="33" spans="1:8" ht="15" customHeight="1">
      <c r="A33" s="228"/>
      <c r="B33" s="228"/>
      <c r="C33" s="228"/>
      <c r="D33" s="228"/>
      <c r="E33" s="228"/>
      <c r="F33" s="666" t="s">
        <v>13</v>
      </c>
      <c r="G33" s="666"/>
      <c r="H33" s="666"/>
    </row>
    <row r="34" spans="1:8" ht="15" customHeight="1">
      <c r="A34" s="228"/>
      <c r="B34" s="228"/>
      <c r="C34" s="228"/>
      <c r="D34" s="228"/>
      <c r="E34" s="228"/>
      <c r="F34" s="666" t="s">
        <v>88</v>
      </c>
      <c r="G34" s="666"/>
      <c r="H34" s="666"/>
    </row>
    <row r="35" spans="1:8" ht="12.75">
      <c r="A35" s="530" t="s">
        <v>1004</v>
      </c>
      <c r="C35" s="228"/>
      <c r="D35" s="228"/>
      <c r="E35" s="228"/>
      <c r="F35" s="667" t="s">
        <v>85</v>
      </c>
      <c r="G35" s="667"/>
      <c r="H35" s="230"/>
    </row>
    <row r="36" spans="1:11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</sheetData>
  <sheetProtection/>
  <mergeCells count="9">
    <mergeCell ref="A29:E31"/>
    <mergeCell ref="F34:H34"/>
    <mergeCell ref="F35:G35"/>
    <mergeCell ref="A1:G1"/>
    <mergeCell ref="A2:H2"/>
    <mergeCell ref="A4:H4"/>
    <mergeCell ref="G6:H6"/>
    <mergeCell ref="F32:G32"/>
    <mergeCell ref="F33:H3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view="pageBreakPreview" zoomScale="85" zoomScaleSheetLayoutView="85" zoomScalePageLayoutView="0" workbookViewId="0" topLeftCell="A10">
      <selection activeCell="A38" sqref="A38"/>
    </sheetView>
  </sheetViews>
  <sheetFormatPr defaultColWidth="9.140625" defaultRowHeight="12.75"/>
  <cols>
    <col min="1" max="1" width="8.00390625" style="0" customWidth="1"/>
    <col min="2" max="2" width="11.7109375" style="0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583"/>
      <c r="E1" s="583"/>
      <c r="F1" s="583"/>
      <c r="G1" s="583"/>
      <c r="H1" s="583"/>
      <c r="I1" s="583"/>
      <c r="L1" s="680" t="s">
        <v>90</v>
      </c>
      <c r="M1" s="680"/>
    </row>
    <row r="2" spans="1:13" ht="15.75">
      <c r="A2" s="586" t="s">
        <v>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ht="20.25">
      <c r="A3" s="587" t="s">
        <v>747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</row>
    <row r="4" ht="11.25" customHeight="1"/>
    <row r="5" spans="1:13" ht="15.75">
      <c r="A5" s="586" t="s">
        <v>800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</row>
    <row r="7" spans="1:11" ht="12.75">
      <c r="A7" s="37" t="s">
        <v>1003</v>
      </c>
      <c r="B7" s="37"/>
      <c r="C7" s="15"/>
      <c r="K7" s="121"/>
    </row>
    <row r="8" spans="1:14" ht="12.75">
      <c r="A8" s="33"/>
      <c r="B8" s="33"/>
      <c r="K8" s="108"/>
      <c r="L8" s="677" t="s">
        <v>837</v>
      </c>
      <c r="M8" s="677"/>
      <c r="N8" s="677"/>
    </row>
    <row r="9" spans="1:14" ht="15.75" customHeight="1">
      <c r="A9" s="678" t="s">
        <v>2</v>
      </c>
      <c r="B9" s="678" t="s">
        <v>3</v>
      </c>
      <c r="C9" s="563" t="s">
        <v>4</v>
      </c>
      <c r="D9" s="563"/>
      <c r="E9" s="563"/>
      <c r="F9" s="564"/>
      <c r="G9" s="685"/>
      <c r="H9" s="589" t="s">
        <v>105</v>
      </c>
      <c r="I9" s="589"/>
      <c r="J9" s="589"/>
      <c r="K9" s="589"/>
      <c r="L9" s="589"/>
      <c r="M9" s="678" t="s">
        <v>135</v>
      </c>
      <c r="N9" s="562" t="s">
        <v>136</v>
      </c>
    </row>
    <row r="10" spans="1:19" ht="38.25">
      <c r="A10" s="679"/>
      <c r="B10" s="679"/>
      <c r="C10" s="5" t="s">
        <v>5</v>
      </c>
      <c r="D10" s="5" t="s">
        <v>6</v>
      </c>
      <c r="E10" s="5" t="s">
        <v>357</v>
      </c>
      <c r="F10" s="7" t="s">
        <v>103</v>
      </c>
      <c r="G10" s="6" t="s">
        <v>358</v>
      </c>
      <c r="H10" s="5" t="s">
        <v>5</v>
      </c>
      <c r="I10" s="5" t="s">
        <v>6</v>
      </c>
      <c r="J10" s="5" t="s">
        <v>357</v>
      </c>
      <c r="K10" s="7" t="s">
        <v>103</v>
      </c>
      <c r="L10" s="7" t="s">
        <v>359</v>
      </c>
      <c r="M10" s="679"/>
      <c r="N10" s="562"/>
      <c r="R10" s="13"/>
      <c r="S10" s="13"/>
    </row>
    <row r="11" spans="1:14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8">
        <v>1</v>
      </c>
      <c r="B12" s="395" t="s">
        <v>923</v>
      </c>
      <c r="C12" s="404">
        <v>152</v>
      </c>
      <c r="D12" s="404">
        <v>1</v>
      </c>
      <c r="E12" s="404"/>
      <c r="F12" s="405"/>
      <c r="G12" s="399">
        <f>C12+D12+E12+F12</f>
        <v>153</v>
      </c>
      <c r="H12" s="404">
        <v>151</v>
      </c>
      <c r="I12" s="404">
        <v>1</v>
      </c>
      <c r="J12" s="404"/>
      <c r="K12" s="405"/>
      <c r="L12" s="399">
        <f>H12+I12+J12+K12</f>
        <v>152</v>
      </c>
      <c r="M12" s="404">
        <f>G12-L12</f>
        <v>1</v>
      </c>
      <c r="N12" s="404"/>
    </row>
    <row r="13" spans="1:14" ht="12.75">
      <c r="A13" s="8">
        <v>2</v>
      </c>
      <c r="B13" s="395" t="s">
        <v>924</v>
      </c>
      <c r="C13" s="404">
        <v>60</v>
      </c>
      <c r="D13" s="404">
        <v>1</v>
      </c>
      <c r="E13" s="404"/>
      <c r="F13" s="405"/>
      <c r="G13" s="399">
        <f>C13+D13+E13+F13</f>
        <v>61</v>
      </c>
      <c r="H13" s="404">
        <v>60</v>
      </c>
      <c r="I13" s="404">
        <v>1</v>
      </c>
      <c r="J13" s="404"/>
      <c r="K13" s="405"/>
      <c r="L13" s="399">
        <f>H13+I13+J13+K13</f>
        <v>61</v>
      </c>
      <c r="M13" s="404">
        <f>G13-L13</f>
        <v>0</v>
      </c>
      <c r="N13" s="404"/>
    </row>
    <row r="14" spans="1:14" ht="12.75">
      <c r="A14" s="8">
        <v>3</v>
      </c>
      <c r="B14" s="395" t="s">
        <v>925</v>
      </c>
      <c r="C14" s="404">
        <v>8</v>
      </c>
      <c r="D14" s="404">
        <v>0</v>
      </c>
      <c r="E14" s="404"/>
      <c r="F14" s="405"/>
      <c r="G14" s="399">
        <f>C14+D14+E14+F14</f>
        <v>8</v>
      </c>
      <c r="H14" s="404">
        <v>8</v>
      </c>
      <c r="I14" s="404">
        <v>0</v>
      </c>
      <c r="J14" s="404"/>
      <c r="K14" s="405"/>
      <c r="L14" s="399">
        <f>H14+I14+J14+K14</f>
        <v>8</v>
      </c>
      <c r="M14" s="404">
        <f>G14-L14</f>
        <v>0</v>
      </c>
      <c r="N14" s="404"/>
    </row>
    <row r="15" spans="1:14" ht="12.75">
      <c r="A15" s="8">
        <v>4</v>
      </c>
      <c r="B15" s="395" t="s">
        <v>926</v>
      </c>
      <c r="C15" s="404">
        <v>15</v>
      </c>
      <c r="D15" s="404">
        <v>0</v>
      </c>
      <c r="E15" s="404"/>
      <c r="F15" s="405"/>
      <c r="G15" s="399">
        <f>C15+D15+E15+F15</f>
        <v>15</v>
      </c>
      <c r="H15" s="404">
        <v>15</v>
      </c>
      <c r="I15" s="404">
        <v>0</v>
      </c>
      <c r="J15" s="404"/>
      <c r="K15" s="405"/>
      <c r="L15" s="399">
        <f>H15+I15+J15+K15</f>
        <v>15</v>
      </c>
      <c r="M15" s="404">
        <f>G15-L15</f>
        <v>0</v>
      </c>
      <c r="N15" s="404"/>
    </row>
    <row r="16" spans="1:14" ht="12.75">
      <c r="A16" s="8">
        <v>5</v>
      </c>
      <c r="B16" s="9"/>
      <c r="C16" s="404"/>
      <c r="D16" s="404"/>
      <c r="E16" s="404"/>
      <c r="F16" s="405"/>
      <c r="G16" s="399"/>
      <c r="H16" s="404"/>
      <c r="I16" s="404"/>
      <c r="J16" s="404"/>
      <c r="K16" s="404"/>
      <c r="L16" s="404"/>
      <c r="M16" s="404"/>
      <c r="N16" s="404"/>
    </row>
    <row r="17" spans="1:14" ht="12.75">
      <c r="A17" s="8">
        <v>6</v>
      </c>
      <c r="B17" s="9"/>
      <c r="C17" s="404"/>
      <c r="D17" s="404"/>
      <c r="E17" s="404"/>
      <c r="F17" s="405"/>
      <c r="G17" s="399"/>
      <c r="H17" s="404"/>
      <c r="I17" s="404"/>
      <c r="J17" s="404"/>
      <c r="K17" s="404"/>
      <c r="L17" s="404"/>
      <c r="M17" s="404"/>
      <c r="N17" s="404"/>
    </row>
    <row r="18" spans="1:14" ht="12.75">
      <c r="A18" s="8">
        <v>7</v>
      </c>
      <c r="B18" s="9"/>
      <c r="C18" s="404"/>
      <c r="D18" s="404"/>
      <c r="E18" s="404"/>
      <c r="F18" s="405"/>
      <c r="G18" s="399"/>
      <c r="H18" s="404"/>
      <c r="I18" s="404"/>
      <c r="J18" s="404"/>
      <c r="K18" s="404"/>
      <c r="L18" s="404"/>
      <c r="M18" s="404"/>
      <c r="N18" s="404"/>
    </row>
    <row r="19" spans="1:14" ht="12.75">
      <c r="A19" s="8">
        <v>8</v>
      </c>
      <c r="B19" s="9"/>
      <c r="C19" s="404"/>
      <c r="D19" s="404"/>
      <c r="E19" s="404"/>
      <c r="F19" s="405"/>
      <c r="G19" s="399"/>
      <c r="H19" s="404"/>
      <c r="I19" s="404"/>
      <c r="J19" s="404"/>
      <c r="K19" s="404"/>
      <c r="L19" s="404"/>
      <c r="M19" s="404"/>
      <c r="N19" s="404"/>
    </row>
    <row r="20" spans="1:14" ht="12.75">
      <c r="A20" s="8">
        <v>9</v>
      </c>
      <c r="B20" s="9"/>
      <c r="C20" s="404"/>
      <c r="D20" s="404"/>
      <c r="E20" s="404"/>
      <c r="F20" s="405"/>
      <c r="G20" s="399"/>
      <c r="H20" s="404"/>
      <c r="I20" s="404"/>
      <c r="J20" s="404"/>
      <c r="K20" s="404"/>
      <c r="L20" s="404"/>
      <c r="M20" s="404"/>
      <c r="N20" s="404"/>
    </row>
    <row r="21" spans="1:14" ht="12.75">
      <c r="A21" s="8">
        <v>10</v>
      </c>
      <c r="B21" s="9"/>
      <c r="C21" s="404"/>
      <c r="D21" s="404"/>
      <c r="E21" s="404"/>
      <c r="F21" s="405"/>
      <c r="G21" s="399"/>
      <c r="H21" s="404"/>
      <c r="I21" s="404"/>
      <c r="J21" s="404"/>
      <c r="K21" s="404"/>
      <c r="L21" s="404"/>
      <c r="M21" s="404"/>
      <c r="N21" s="404"/>
    </row>
    <row r="22" spans="1:14" ht="12.75">
      <c r="A22" s="8">
        <v>11</v>
      </c>
      <c r="B22" s="9"/>
      <c r="C22" s="404"/>
      <c r="D22" s="404"/>
      <c r="E22" s="404"/>
      <c r="F22" s="405"/>
      <c r="G22" s="399"/>
      <c r="H22" s="404"/>
      <c r="I22" s="404"/>
      <c r="J22" s="404"/>
      <c r="K22" s="404"/>
      <c r="L22" s="404"/>
      <c r="M22" s="404"/>
      <c r="N22" s="404"/>
    </row>
    <row r="23" spans="1:14" ht="12.75">
      <c r="A23" s="8">
        <v>12</v>
      </c>
      <c r="B23" s="9"/>
      <c r="C23" s="404"/>
      <c r="D23" s="404"/>
      <c r="E23" s="404"/>
      <c r="F23" s="405"/>
      <c r="G23" s="399"/>
      <c r="H23" s="404"/>
      <c r="I23" s="404"/>
      <c r="J23" s="404"/>
      <c r="K23" s="404"/>
      <c r="L23" s="404"/>
      <c r="M23" s="404"/>
      <c r="N23" s="404"/>
    </row>
    <row r="24" spans="1:14" ht="12.75">
      <c r="A24" s="8">
        <v>13</v>
      </c>
      <c r="B24" s="9"/>
      <c r="C24" s="404"/>
      <c r="D24" s="404"/>
      <c r="E24" s="404"/>
      <c r="F24" s="405"/>
      <c r="G24" s="399"/>
      <c r="H24" s="404"/>
      <c r="I24" s="404"/>
      <c r="J24" s="404"/>
      <c r="K24" s="404"/>
      <c r="L24" s="404"/>
      <c r="M24" s="404"/>
      <c r="N24" s="404"/>
    </row>
    <row r="25" spans="1:14" ht="12.75">
      <c r="A25" s="8">
        <v>14</v>
      </c>
      <c r="B25" s="9"/>
      <c r="C25" s="404"/>
      <c r="D25" s="404"/>
      <c r="E25" s="404"/>
      <c r="F25" s="405"/>
      <c r="G25" s="399"/>
      <c r="H25" s="404"/>
      <c r="I25" s="404"/>
      <c r="J25" s="404"/>
      <c r="K25" s="404"/>
      <c r="L25" s="404"/>
      <c r="M25" s="404"/>
      <c r="N25" s="404"/>
    </row>
    <row r="26" spans="1:14" ht="12.75">
      <c r="A26" s="10" t="s">
        <v>7</v>
      </c>
      <c r="B26" s="9"/>
      <c r="C26" s="404"/>
      <c r="D26" s="404"/>
      <c r="E26" s="404"/>
      <c r="F26" s="405"/>
      <c r="G26" s="399"/>
      <c r="H26" s="404"/>
      <c r="I26" s="404"/>
      <c r="J26" s="404"/>
      <c r="K26" s="404"/>
      <c r="L26" s="404"/>
      <c r="M26" s="404"/>
      <c r="N26" s="404"/>
    </row>
    <row r="27" spans="1:14" ht="12.75">
      <c r="A27" s="10" t="s">
        <v>7</v>
      </c>
      <c r="B27" s="9"/>
      <c r="C27" s="404"/>
      <c r="D27" s="404"/>
      <c r="E27" s="404"/>
      <c r="F27" s="405"/>
      <c r="G27" s="399"/>
      <c r="H27" s="404"/>
      <c r="I27" s="404"/>
      <c r="J27" s="404"/>
      <c r="K27" s="404"/>
      <c r="L27" s="404"/>
      <c r="M27" s="404"/>
      <c r="N27" s="404"/>
    </row>
    <row r="28" spans="1:14" ht="12.75">
      <c r="A28" s="3" t="s">
        <v>18</v>
      </c>
      <c r="B28" s="9"/>
      <c r="C28" s="406">
        <f>SUM(C12:C27)</f>
        <v>235</v>
      </c>
      <c r="D28" s="406">
        <f aca="true" t="shared" si="0" ref="D28:N28">SUM(D12:D27)</f>
        <v>2</v>
      </c>
      <c r="E28" s="406">
        <f t="shared" si="0"/>
        <v>0</v>
      </c>
      <c r="F28" s="406">
        <f t="shared" si="0"/>
        <v>0</v>
      </c>
      <c r="G28" s="406">
        <f t="shared" si="0"/>
        <v>237</v>
      </c>
      <c r="H28" s="406">
        <f t="shared" si="0"/>
        <v>234</v>
      </c>
      <c r="I28" s="406">
        <f t="shared" si="0"/>
        <v>2</v>
      </c>
      <c r="J28" s="406">
        <f t="shared" si="0"/>
        <v>0</v>
      </c>
      <c r="K28" s="406">
        <f t="shared" si="0"/>
        <v>0</v>
      </c>
      <c r="L28" s="406">
        <f t="shared" si="0"/>
        <v>236</v>
      </c>
      <c r="M28" s="406">
        <f t="shared" si="0"/>
        <v>1</v>
      </c>
      <c r="N28" s="406">
        <f t="shared" si="0"/>
        <v>0</v>
      </c>
    </row>
    <row r="29" spans="1:13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ht="12.75">
      <c r="A30" s="11" t="s">
        <v>8</v>
      </c>
    </row>
    <row r="31" ht="12.75">
      <c r="A31" t="s">
        <v>9</v>
      </c>
    </row>
    <row r="32" spans="1:12" ht="12.75">
      <c r="A32" t="s">
        <v>10</v>
      </c>
      <c r="J32" s="12" t="s">
        <v>11</v>
      </c>
      <c r="K32" s="12"/>
      <c r="L32" s="12" t="s">
        <v>11</v>
      </c>
    </row>
    <row r="33" spans="1:12" ht="12.75">
      <c r="A33" s="16" t="s">
        <v>430</v>
      </c>
      <c r="J33" s="12"/>
      <c r="K33" s="12"/>
      <c r="L33" s="12"/>
    </row>
    <row r="34" spans="3:13" ht="12.75">
      <c r="C34" s="16" t="s">
        <v>431</v>
      </c>
      <c r="E34" s="13"/>
      <c r="F34" s="13"/>
      <c r="G34" s="13"/>
      <c r="H34" s="13"/>
      <c r="I34" s="13"/>
      <c r="J34" s="13"/>
      <c r="K34" s="13"/>
      <c r="L34" s="13"/>
      <c r="M34" s="13"/>
    </row>
    <row r="35" spans="1:14" ht="12.75" customHeight="1">
      <c r="A35" s="681" t="s">
        <v>996</v>
      </c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</row>
    <row r="36" spans="1:14" ht="12.75">
      <c r="A36" s="681"/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</row>
    <row r="37" spans="1:14" ht="12.75">
      <c r="A37" s="496"/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</row>
    <row r="38" spans="1:15" ht="15" customHeight="1">
      <c r="A38" s="530" t="s">
        <v>1004</v>
      </c>
      <c r="B38" s="14"/>
      <c r="C38" s="14"/>
      <c r="D38" s="14"/>
      <c r="E38" s="14"/>
      <c r="F38" s="14"/>
      <c r="G38" s="14"/>
      <c r="J38" s="15"/>
      <c r="K38" s="682" t="s">
        <v>12</v>
      </c>
      <c r="L38" s="682"/>
      <c r="M38" s="682"/>
      <c r="N38" s="682"/>
      <c r="O38" s="402"/>
    </row>
    <row r="39" spans="1:14" ht="15" customHeight="1">
      <c r="A39" s="684" t="s">
        <v>13</v>
      </c>
      <c r="B39" s="684"/>
      <c r="C39" s="684"/>
      <c r="D39" s="684"/>
      <c r="E39" s="684"/>
      <c r="F39" s="684"/>
      <c r="G39" s="684"/>
      <c r="H39" s="684"/>
      <c r="I39" s="684"/>
      <c r="J39" s="684"/>
      <c r="K39" s="684"/>
      <c r="L39" s="684"/>
      <c r="M39" s="684"/>
      <c r="N39" s="684"/>
    </row>
    <row r="40" spans="1:14" ht="15.75">
      <c r="A40" s="684" t="s">
        <v>14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</row>
    <row r="41" spans="11:14" ht="12.75">
      <c r="K41" s="581" t="s">
        <v>85</v>
      </c>
      <c r="L41" s="581"/>
      <c r="M41" s="581"/>
      <c r="N41" s="581"/>
    </row>
    <row r="42" spans="1:13" ht="12.75">
      <c r="A42" s="683"/>
      <c r="B42" s="683"/>
      <c r="C42" s="683"/>
      <c r="D42" s="683"/>
      <c r="E42" s="683"/>
      <c r="F42" s="683"/>
      <c r="G42" s="683"/>
      <c r="H42" s="683"/>
      <c r="I42" s="683"/>
      <c r="J42" s="683"/>
      <c r="K42" s="683"/>
      <c r="L42" s="683"/>
      <c r="M42" s="683"/>
    </row>
  </sheetData>
  <sheetProtection/>
  <mergeCells count="18">
    <mergeCell ref="A35:N36"/>
    <mergeCell ref="K38:N38"/>
    <mergeCell ref="A42:M42"/>
    <mergeCell ref="A40:N40"/>
    <mergeCell ref="A39:N39"/>
    <mergeCell ref="H9:L9"/>
    <mergeCell ref="C9:G9"/>
    <mergeCell ref="K41:N41"/>
    <mergeCell ref="N9:N10"/>
    <mergeCell ref="L8:N8"/>
    <mergeCell ref="M9:M10"/>
    <mergeCell ref="D1:I1"/>
    <mergeCell ref="A5:M5"/>
    <mergeCell ref="A3:M3"/>
    <mergeCell ref="A2:M2"/>
    <mergeCell ref="L1:M1"/>
    <mergeCell ref="B9:B10"/>
    <mergeCell ref="A9:A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Mridula sircar</cp:lastModifiedBy>
  <cp:lastPrinted>2020-03-02T11:33:48Z</cp:lastPrinted>
  <dcterms:created xsi:type="dcterms:W3CDTF">1996-10-14T23:33:28Z</dcterms:created>
  <dcterms:modified xsi:type="dcterms:W3CDTF">2020-06-17T06:36:58Z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